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 activeTab="1"/>
  </bookViews>
  <sheets>
    <sheet name="axyusak 1" sheetId="1" r:id="rId1"/>
    <sheet name="axyusak 2" sheetId="2" r:id="rId2"/>
    <sheet name="axyusak 3" sheetId="3" state="hidden" r:id="rId3"/>
  </sheets>
  <externalReferences>
    <externalReference r:id="rId4"/>
  </externalReferences>
  <definedNames>
    <definedName name="_Toc501014753" localSheetId="0">'axyusak 1'!$A$1</definedName>
    <definedName name="_xlnm.Print_Area" localSheetId="1">'axyusak 2'!$A$1:$FJ$23</definedName>
  </definedNames>
  <calcPr calcId="152511"/>
</workbook>
</file>

<file path=xl/calcChain.xml><?xml version="1.0" encoding="utf-8"?>
<calcChain xmlns="http://schemas.openxmlformats.org/spreadsheetml/2006/main">
  <c r="FI14" i="2" l="1"/>
  <c r="FJ14" i="2"/>
  <c r="FH14" i="2"/>
  <c r="DA14" i="2"/>
  <c r="DB14" i="2"/>
  <c r="CZ14" i="2"/>
  <c r="F31" i="1" l="1"/>
  <c r="G27" i="1"/>
  <c r="H27" i="1"/>
  <c r="I27" i="1"/>
  <c r="F27" i="1"/>
  <c r="G23" i="1"/>
  <c r="H23" i="1"/>
  <c r="I23" i="1"/>
  <c r="F23" i="1"/>
  <c r="G22" i="1"/>
  <c r="H22" i="1"/>
  <c r="I22" i="1"/>
  <c r="F22" i="1"/>
  <c r="G21" i="1"/>
  <c r="H21" i="1"/>
  <c r="I21" i="1"/>
  <c r="F21" i="1"/>
  <c r="EY21" i="2"/>
  <c r="EZ21" i="2"/>
  <c r="EX21" i="2"/>
  <c r="EW21" i="2"/>
  <c r="F44" i="1"/>
  <c r="F43" i="1"/>
  <c r="G15" i="1" l="1"/>
  <c r="H15" i="1"/>
  <c r="I15" i="1"/>
  <c r="F15" i="1"/>
  <c r="E15" i="1"/>
  <c r="E14" i="1"/>
  <c r="F13" i="1" l="1"/>
  <c r="G13" i="1"/>
  <c r="H13" i="1"/>
  <c r="I13" i="1"/>
  <c r="E13" i="1"/>
  <c r="E12" i="1"/>
  <c r="FJ22" i="2" l="1"/>
  <c r="FI22" i="2"/>
  <c r="FH22" i="2"/>
  <c r="FG22" i="2"/>
  <c r="FG15" i="2"/>
  <c r="DF15" i="2"/>
  <c r="DG15" i="2"/>
  <c r="I31" i="1" s="1"/>
  <c r="DE15" i="2"/>
  <c r="FF15" i="2"/>
  <c r="FF12" i="2"/>
  <c r="FI15" i="2" l="1"/>
  <c r="H31" i="1"/>
  <c r="FH15" i="2"/>
  <c r="G31" i="1"/>
  <c r="FJ15" i="2"/>
  <c r="BK12" i="2"/>
  <c r="H18" i="1"/>
  <c r="I18" i="1"/>
  <c r="G18" i="1"/>
  <c r="FF8" i="2"/>
  <c r="FG10" i="2"/>
  <c r="B7" i="2"/>
  <c r="FF7" i="2" s="1"/>
  <c r="AS10" i="2"/>
  <c r="H44" i="1" s="1"/>
  <c r="AT10" i="2"/>
  <c r="I44" i="1" s="1"/>
  <c r="AR10" i="2"/>
  <c r="G44" i="1" s="1"/>
  <c r="AQ10" i="2"/>
  <c r="AI10" i="2"/>
  <c r="H43" i="1" s="1"/>
  <c r="AJ10" i="2"/>
  <c r="AH10" i="2"/>
  <c r="G43" i="1" s="1"/>
  <c r="F7" i="2"/>
  <c r="I12" i="1" s="1"/>
  <c r="E7" i="2"/>
  <c r="H12" i="1" s="1"/>
  <c r="D7" i="2"/>
  <c r="G12" i="1" s="1"/>
  <c r="C7" i="2"/>
  <c r="F12" i="1" s="1"/>
  <c r="Z9" i="2"/>
  <c r="Y9" i="2"/>
  <c r="X9" i="2"/>
  <c r="W9" i="2"/>
  <c r="U8" i="2"/>
  <c r="I14" i="1" s="1"/>
  <c r="T8" i="2"/>
  <c r="H14" i="1" s="1"/>
  <c r="S8" i="2"/>
  <c r="G14" i="1" s="1"/>
  <c r="R8" i="2"/>
  <c r="F14" i="1" s="1"/>
  <c r="Q8" i="2"/>
  <c r="Q7" i="2"/>
  <c r="FG12" i="2" l="1"/>
  <c r="F20" i="1"/>
  <c r="FJ10" i="2"/>
  <c r="I43" i="1"/>
  <c r="FH10" i="2"/>
  <c r="FI10" i="2"/>
  <c r="FG9" i="2" l="1"/>
  <c r="FH9" i="2"/>
  <c r="FI9" i="2"/>
  <c r="FJ9" i="2"/>
  <c r="FF9" i="2"/>
  <c r="FG8" i="2"/>
  <c r="FH8" i="2"/>
  <c r="FI8" i="2"/>
  <c r="FJ8" i="2"/>
  <c r="FG7" i="2"/>
  <c r="FH7" i="2"/>
  <c r="FK7" i="2" s="1"/>
  <c r="FI7" i="2"/>
  <c r="FJ7" i="2"/>
  <c r="FK8" i="2" l="1"/>
  <c r="DX18" i="2"/>
  <c r="DY18" i="2"/>
  <c r="DZ18" i="2"/>
  <c r="EA18" i="2"/>
  <c r="DW18" i="2"/>
  <c r="CT14" i="2"/>
  <c r="FG14" i="2" s="1"/>
  <c r="CV14" i="2"/>
  <c r="CW14" i="2"/>
  <c r="CS14" i="2"/>
  <c r="FF14" i="2" s="1"/>
  <c r="EH17" i="2"/>
  <c r="FG17" i="2" s="1"/>
  <c r="EI17" i="2"/>
  <c r="FH17" i="2" s="1"/>
  <c r="EJ17" i="2"/>
  <c r="FI17" i="2" s="1"/>
  <c r="EK17" i="2"/>
  <c r="FJ17" i="2" s="1"/>
  <c r="EG17" i="2"/>
  <c r="FF17" i="2"/>
  <c r="ED18" i="2"/>
  <c r="EE18" i="2"/>
  <c r="EF18" i="2"/>
  <c r="EC18" i="2"/>
  <c r="EB18" i="2"/>
  <c r="FF22" i="2"/>
  <c r="FH18" i="2" l="1"/>
  <c r="FI18" i="2"/>
  <c r="FJ18" i="2"/>
  <c r="FF18" i="2"/>
  <c r="FG18" i="2"/>
  <c r="FB21" i="2"/>
  <c r="FC21" i="2"/>
  <c r="FA21" i="2"/>
  <c r="EV21" i="2"/>
  <c r="ER20" i="2"/>
  <c r="FG20" i="2" s="1"/>
  <c r="ES20" i="2"/>
  <c r="FH20" i="2" s="1"/>
  <c r="ET20" i="2"/>
  <c r="FI20" i="2" s="1"/>
  <c r="EU20" i="2"/>
  <c r="FJ20" i="2" s="1"/>
  <c r="EQ20" i="2"/>
  <c r="FF20" i="2" s="1"/>
  <c r="EM19" i="2"/>
  <c r="FG19" i="2" s="1"/>
  <c r="EN19" i="2"/>
  <c r="FH19" i="2" s="1"/>
  <c r="EO19" i="2"/>
  <c r="FI19" i="2" s="1"/>
  <c r="EP19" i="2"/>
  <c r="FJ19" i="2" s="1"/>
  <c r="EL19" i="2"/>
  <c r="FF19" i="2" s="1"/>
  <c r="DN16" i="2"/>
  <c r="DO16" i="2"/>
  <c r="DP16" i="2"/>
  <c r="DQ16" i="2"/>
  <c r="DM16" i="2"/>
  <c r="CE11" i="2"/>
  <c r="CF11" i="2"/>
  <c r="CG11" i="2"/>
  <c r="CH11" i="2"/>
  <c r="CD11" i="2"/>
  <c r="BF11" i="2"/>
  <c r="BG11" i="2"/>
  <c r="BH11" i="2"/>
  <c r="BI11" i="2"/>
  <c r="BE11" i="2"/>
  <c r="DI16" i="2"/>
  <c r="DJ16" i="2"/>
  <c r="DK16" i="2"/>
  <c r="DL16" i="2"/>
  <c r="DH16" i="2"/>
  <c r="CJ13" i="2"/>
  <c r="FG13" i="2" s="1"/>
  <c r="CK13" i="2"/>
  <c r="FH13" i="2" s="1"/>
  <c r="CL13" i="2"/>
  <c r="FI13" i="2" s="1"/>
  <c r="CM13" i="2"/>
  <c r="FJ13" i="2" s="1"/>
  <c r="CI13" i="2"/>
  <c r="FF13" i="2" s="1"/>
  <c r="BA11" i="2"/>
  <c r="BB11" i="2"/>
  <c r="BC11" i="2"/>
  <c r="BD11" i="2"/>
  <c r="AZ11" i="2"/>
  <c r="FH16" i="2" l="1"/>
  <c r="FJ16" i="2"/>
  <c r="FI16" i="2"/>
  <c r="FF21" i="2"/>
  <c r="FG21" i="2"/>
  <c r="FI21" i="2"/>
  <c r="FJ11" i="2"/>
  <c r="FI11" i="2"/>
  <c r="FF16" i="2"/>
  <c r="FG16" i="2"/>
  <c r="FH21" i="2"/>
  <c r="FF11" i="2"/>
  <c r="FG11" i="2"/>
  <c r="FH11" i="2"/>
  <c r="FJ21" i="2"/>
  <c r="FF5" i="2" l="1"/>
  <c r="FF23" i="2" s="1"/>
  <c r="FG5" i="2"/>
  <c r="FG23" i="2" s="1"/>
  <c r="CU14" i="2" l="1"/>
  <c r="BM12" i="2" l="1"/>
  <c r="BN12" i="2"/>
  <c r="BL12" i="2"/>
  <c r="FH12" i="2" l="1"/>
  <c r="FH5" i="2" s="1"/>
  <c r="FH23" i="2" s="1"/>
  <c r="G20" i="1"/>
  <c r="FJ12" i="2"/>
  <c r="FJ5" i="2" s="1"/>
  <c r="FJ23" i="2" s="1"/>
  <c r="I20" i="1"/>
  <c r="FI12" i="2"/>
  <c r="FI5" i="2" s="1"/>
  <c r="FI23" i="2" s="1"/>
  <c r="H20" i="1"/>
</calcChain>
</file>

<file path=xl/sharedStrings.xml><?xml version="1.0" encoding="utf-8"?>
<sst xmlns="http://schemas.openxmlformats.org/spreadsheetml/2006/main" count="850" uniqueCount="162">
  <si>
    <r>
      <t>Հավելված N 1. Գոյություն ունեցող պարտավորությունների գծով ծախսակազմումների ամփոփ ձևաչափ</t>
    </r>
    <r>
      <rPr>
        <b/>
        <vertAlign val="superscript"/>
        <sz val="12"/>
        <color theme="1"/>
        <rFont val="GHEA Grapalat"/>
        <family val="3"/>
      </rPr>
      <t>1</t>
    </r>
  </si>
  <si>
    <r>
      <t xml:space="preserve">Ծրագիրը՝ </t>
    </r>
    <r>
      <rPr>
        <vertAlign val="superscript"/>
        <sz val="9"/>
        <color theme="1"/>
        <rFont val="GHEA Grapalat"/>
        <family val="3"/>
      </rPr>
      <t xml:space="preserve">2 </t>
    </r>
  </si>
  <si>
    <r>
      <t xml:space="preserve">Միջոցառումը՝ </t>
    </r>
    <r>
      <rPr>
        <vertAlign val="superscript"/>
        <sz val="9"/>
        <color theme="1"/>
        <rFont val="GHEA Grapalat"/>
        <family val="3"/>
      </rPr>
      <t>3</t>
    </r>
  </si>
  <si>
    <r>
      <t xml:space="preserve">Միջոցառման հիմքում դրված ծախսային պարտավորության բնույթը՝ </t>
    </r>
    <r>
      <rPr>
        <vertAlign val="superscript"/>
        <sz val="9"/>
        <color theme="1"/>
        <rFont val="GHEA Grapalat"/>
        <family val="3"/>
      </rPr>
      <t>4</t>
    </r>
  </si>
  <si>
    <t>Աղյուսակ 1. Ծախսերի վրա ազդող ծախսային գործոնները</t>
  </si>
  <si>
    <r>
      <t xml:space="preserve">Ծախսային գործոնը և սպառվող (ծախսվող) ռեսուրսը </t>
    </r>
    <r>
      <rPr>
        <vertAlign val="superscript"/>
        <sz val="9"/>
        <color theme="1"/>
        <rFont val="GHEA Grapalat"/>
        <family val="3"/>
      </rPr>
      <t xml:space="preserve">5 </t>
    </r>
  </si>
  <si>
    <r>
      <t>Գործոնի տեսակը</t>
    </r>
    <r>
      <rPr>
        <vertAlign val="superscript"/>
        <sz val="9"/>
        <color theme="1"/>
        <rFont val="GHEA Grapalat"/>
        <family val="3"/>
      </rPr>
      <t xml:space="preserve">6 </t>
    </r>
  </si>
  <si>
    <r>
      <t>Չափի միավորը</t>
    </r>
    <r>
      <rPr>
        <vertAlign val="superscript"/>
        <sz val="9"/>
        <color theme="1"/>
        <rFont val="GHEA Grapalat"/>
        <family val="3"/>
      </rPr>
      <t xml:space="preserve">7 </t>
    </r>
  </si>
  <si>
    <r>
      <t>Ստանդարտի (նորմատիվի) առկայությունը</t>
    </r>
    <r>
      <rPr>
        <vertAlign val="superscript"/>
        <sz val="9"/>
        <color theme="1"/>
        <rFont val="GHEA Grapalat"/>
        <family val="3"/>
      </rPr>
      <t>8</t>
    </r>
  </si>
  <si>
    <r>
      <t>Գործոնի կամ ռեսուրսի սպառման (ծախսման) մակարդակը</t>
    </r>
    <r>
      <rPr>
        <vertAlign val="superscript"/>
        <sz val="9"/>
        <color theme="1"/>
        <rFont val="GHEA Grapalat"/>
        <family val="3"/>
      </rPr>
      <t xml:space="preserve">9 </t>
    </r>
  </si>
  <si>
    <r>
      <t>Հիմնավորումներ/Պատճառներ</t>
    </r>
    <r>
      <rPr>
        <vertAlign val="superscript"/>
        <sz val="9"/>
        <color theme="1"/>
        <rFont val="GHEA Grapalat"/>
        <family val="3"/>
      </rPr>
      <t xml:space="preserve">10 </t>
    </r>
  </si>
  <si>
    <t>2018թ.</t>
  </si>
  <si>
    <t>2019թ.</t>
  </si>
  <si>
    <t>2020թ.</t>
  </si>
  <si>
    <t>2021թ.</t>
  </si>
  <si>
    <t>2022թ.</t>
  </si>
  <si>
    <t>Սպառվող ռեսուրսներ՝</t>
  </si>
  <si>
    <r>
      <t>Աղյուսակ 2. Ծախսերի ամփոփ հաշվարկը (առանց ծախսային խնայողությունների գծով առաջարկների ներառման)</t>
    </r>
    <r>
      <rPr>
        <vertAlign val="superscript"/>
        <sz val="10"/>
        <color theme="1"/>
        <rFont val="GHEA Grapalat"/>
        <family val="3"/>
      </rPr>
      <t>11</t>
    </r>
  </si>
  <si>
    <r>
      <t>Ծախսային տարրերը</t>
    </r>
    <r>
      <rPr>
        <vertAlign val="superscript"/>
        <sz val="8"/>
        <color theme="1"/>
        <rFont val="GHEA Grapalat"/>
        <family val="3"/>
      </rPr>
      <t>12</t>
    </r>
  </si>
  <si>
    <t>…</t>
  </si>
  <si>
    <r>
      <t>Ընդամենը ծախսեր (հազ. դրամ</t>
    </r>
    <r>
      <rPr>
        <sz val="9"/>
        <color theme="1"/>
        <rFont val="GHEA Grapalat"/>
        <family val="3"/>
      </rPr>
      <t>)</t>
    </r>
    <r>
      <rPr>
        <vertAlign val="superscript"/>
        <sz val="9"/>
        <color theme="1"/>
        <rFont val="GHEA Grapalat"/>
        <family val="3"/>
      </rPr>
      <t>14</t>
    </r>
  </si>
  <si>
    <t>2018թ. փաստ.</t>
  </si>
  <si>
    <t>2019թ. բյուջե</t>
  </si>
  <si>
    <r>
      <t>Ընդամենը փոփոխության ենթարկված ծախսեր (հազ. դրամ</t>
    </r>
    <r>
      <rPr>
        <sz val="9"/>
        <color theme="1"/>
        <rFont val="GHEA Grapalat"/>
        <family val="3"/>
      </rPr>
      <t>)</t>
    </r>
    <r>
      <rPr>
        <vertAlign val="superscript"/>
        <sz val="8"/>
        <color theme="1"/>
        <rFont val="GHEA Grapalat"/>
        <family val="3"/>
      </rPr>
      <t>15</t>
    </r>
    <r>
      <rPr>
        <sz val="8"/>
        <color theme="1"/>
        <rFont val="GHEA Grapalat"/>
        <family val="3"/>
      </rPr>
      <t>,</t>
    </r>
  </si>
  <si>
    <t>այդ թվում ըստ առանձին ծախսային տարրերի՝</t>
  </si>
  <si>
    <t>X</t>
  </si>
  <si>
    <r>
      <t>Ընդամենը փոփոխության չենթարկված ծախսեր (հազ. դրամ</t>
    </r>
    <r>
      <rPr>
        <sz val="9"/>
        <color theme="1"/>
        <rFont val="GHEA Grapalat"/>
        <family val="3"/>
      </rPr>
      <t>)</t>
    </r>
    <r>
      <rPr>
        <vertAlign val="superscript"/>
        <sz val="8"/>
        <color theme="1"/>
        <rFont val="GHEA Grapalat"/>
        <family val="3"/>
      </rPr>
      <t>16</t>
    </r>
  </si>
  <si>
    <r>
      <t>ԸՆԴԱՄԵՆԸ (հազ. դրամ</t>
    </r>
    <r>
      <rPr>
        <sz val="9"/>
        <color theme="1"/>
        <rFont val="GHEA Grapalat"/>
        <family val="3"/>
      </rPr>
      <t>)</t>
    </r>
    <r>
      <rPr>
        <vertAlign val="superscript"/>
        <sz val="8"/>
        <color theme="1"/>
        <rFont val="GHEA Grapalat"/>
        <family val="3"/>
      </rPr>
      <t>17</t>
    </r>
  </si>
  <si>
    <r>
      <t xml:space="preserve">Աղյուսակ 3. Ծախսային խնայողությունների գծով առաջարկները </t>
    </r>
    <r>
      <rPr>
        <vertAlign val="superscript"/>
        <sz val="10"/>
        <color theme="1"/>
        <rFont val="GHEA Grapalat"/>
        <family val="3"/>
      </rPr>
      <t>18</t>
    </r>
  </si>
  <si>
    <r>
      <t xml:space="preserve">1. Միջոցառման գծով ծախսային խնայողության վերաբերյալ առաջարկի բնույթը՝ </t>
    </r>
    <r>
      <rPr>
        <vertAlign val="superscript"/>
        <sz val="9"/>
        <color theme="1"/>
        <rFont val="GHEA Grapalat"/>
        <family val="3"/>
      </rPr>
      <t>19</t>
    </r>
  </si>
  <si>
    <t>Կիրառվող ռեսուրսների սպառման ծավալների փոփոխություն</t>
  </si>
  <si>
    <t>Կիրառվող ռեսուրսների տեսակներում (համախմբությունում) փոփոխություն</t>
  </si>
  <si>
    <t>«Արտադրել - գնել» այլընտրանքի կիրառում</t>
  </si>
  <si>
    <t>Այլ (նկարագրել)՝_______________________________________________________________</t>
  </si>
  <si>
    <r>
      <t xml:space="preserve">2. Նկարագրություն՝ </t>
    </r>
    <r>
      <rPr>
        <vertAlign val="superscript"/>
        <sz val="9"/>
        <color theme="1"/>
        <rFont val="GHEA Grapalat"/>
        <family val="3"/>
      </rPr>
      <t>20</t>
    </r>
  </si>
  <si>
    <r>
      <t xml:space="preserve">3. Ծախսերի ամփոփ գնահատականը՝ </t>
    </r>
    <r>
      <rPr>
        <vertAlign val="superscript"/>
        <sz val="9"/>
        <color theme="1"/>
        <rFont val="GHEA Grapalat"/>
        <family val="3"/>
      </rPr>
      <t>21</t>
    </r>
  </si>
  <si>
    <t>Բյուջետային ծախսերի տնտեսագիտական դասակարգման հոդվածի անվանումը</t>
  </si>
  <si>
    <r>
      <t>Միջոցառման գծով հաշվարկված ծախսերը</t>
    </r>
    <r>
      <rPr>
        <vertAlign val="superscript"/>
        <sz val="9"/>
        <color theme="1"/>
        <rFont val="GHEA Grapalat"/>
        <family val="3"/>
      </rPr>
      <t>22</t>
    </r>
    <r>
      <rPr>
        <sz val="9"/>
        <color theme="1"/>
        <rFont val="GHEA Grapalat"/>
        <family val="3"/>
      </rPr>
      <t xml:space="preserve"> (հազ. դրամ)</t>
    </r>
  </si>
  <si>
    <r>
      <t>Ծախսային խնայողության գծով ամփոփ առաջարկը</t>
    </r>
    <r>
      <rPr>
        <vertAlign val="superscript"/>
        <sz val="9"/>
        <color theme="1"/>
        <rFont val="GHEA Grapalat"/>
        <family val="3"/>
      </rPr>
      <t>23</t>
    </r>
    <r>
      <rPr>
        <sz val="9"/>
        <color theme="1"/>
        <rFont val="GHEA Grapalat"/>
        <family val="3"/>
      </rPr>
      <t xml:space="preserve"> (հազ. դրամ) (+/-)</t>
    </r>
  </si>
  <si>
    <r>
      <t>Միջոցառման գծով ծախսերը</t>
    </r>
    <r>
      <rPr>
        <vertAlign val="superscript"/>
        <sz val="9"/>
        <color theme="1"/>
        <rFont val="GHEA Grapalat"/>
        <family val="3"/>
      </rPr>
      <t>24</t>
    </r>
    <r>
      <rPr>
        <sz val="9"/>
        <color theme="1"/>
        <rFont val="GHEA Grapalat"/>
        <family val="3"/>
      </rPr>
      <t xml:space="preserve"> (հազ. դրամ)</t>
    </r>
  </si>
  <si>
    <t>2020թ</t>
  </si>
  <si>
    <t>2021թ</t>
  </si>
  <si>
    <t>2022թ</t>
  </si>
  <si>
    <t>&lt;Լրացնել բյուջետային ծախսերի տնտեսագիտական դասակարգման հոդվածի անվանումը&gt;</t>
  </si>
  <si>
    <t>Ընդամենը</t>
  </si>
  <si>
    <t>1203 Պետական վերահսկողական ծառայություններ</t>
  </si>
  <si>
    <t>11001 ՀՀ վարչապետին ՀՀ Սահմանադրությամբ և օրենքներով վերապահված վերահսկողական լիազորությունների իրականացման ապահովում</t>
  </si>
  <si>
    <t>ոչ գնային</t>
  </si>
  <si>
    <t>Պարտադիր ծախսերին դասվող միջոցառում</t>
  </si>
  <si>
    <t>գնային</t>
  </si>
  <si>
    <t>ՀՀ պետական վերահսկողական ծառայության տեղափոխում՝ Անտառային 188-ից Մաշտոցի 47:</t>
  </si>
  <si>
    <t>հազ. Դրամ</t>
  </si>
  <si>
    <t>ոչ</t>
  </si>
  <si>
    <t>Գնային և ոչ գնային գործոններ՝</t>
  </si>
  <si>
    <t>Քաղաքացիական ծառայողների պարգևատորմ</t>
  </si>
  <si>
    <t>2019թ. հաստատված բյուջեում պարգևատրման ֆոնդը հաշվարկված է 1 կիսամյակի համար, իսկ 2020թ. հայտում՝ 2 կիսամյակների</t>
  </si>
  <si>
    <t>նոր վարչական շենքի ավելի մեծ տարածք</t>
  </si>
  <si>
    <t>Սպառվող բնական գազի ծավալ</t>
  </si>
  <si>
    <t>Ջրամատակարարում և ջրահեռացում</t>
  </si>
  <si>
    <t>Դեռատիզացիա</t>
  </si>
  <si>
    <t>Շենքի կոյուղագծերի մաքրում</t>
  </si>
  <si>
    <t>նոր վարչական շենքի խցանված կոյուղագծերի պարբերաբար մաքրման խիստ անհրաժեշտություն</t>
  </si>
  <si>
    <t>Հաշվապահական համակարգչային ծրագիր</t>
  </si>
  <si>
    <t>սպասարկման գումարի նվազում</t>
  </si>
  <si>
    <t>Կահույքի վերանորոգման և պահպանման ծառայություններ</t>
  </si>
  <si>
    <t>նոր վարչական շենքում առկա կահույքի նորոգման և պահպանման անհրաժեշտություն</t>
  </si>
  <si>
    <t>Վերելակների վերանորոգման և պահպանման ծառայություններ</t>
  </si>
  <si>
    <t>նոր վարչական շենքում առկա վերելակի առկայություն</t>
  </si>
  <si>
    <t>Կաթսաների վերանորոգման և պահպանման ծառայություններ</t>
  </si>
  <si>
    <t>նոր վարչական շենքում առկա ջեռուցման կաթսայի նորոգման և պահպանման անհրաժեշտություն</t>
  </si>
  <si>
    <t>Համակարգչային սարքերի պահպանման և վերանորոգման ծառայություններ</t>
  </si>
  <si>
    <t>Նախատեսվող նոր համակարգչային տենիկայի ձեռքբերմամբ պայմանավորված</t>
  </si>
  <si>
    <t>Գյուղատնտեսական ապրանքներ</t>
  </si>
  <si>
    <t>նոր վարչական շենքի շրջակա տարածքում առկա կանաչապատ տարածքով պայմանավորված</t>
  </si>
  <si>
    <t>Կենցաղային նյութեր</t>
  </si>
  <si>
    <t>տարածքով ավելի մեծ վարչական շենք տեղափոխմամբ</t>
  </si>
  <si>
    <t>վարչական շենքի տարածքի փոփոխությամբ պայմանավորված</t>
  </si>
  <si>
    <t>վարչական համալիրի նկատմամբ իրավունքների պետական գրանցման համար նախատեսվող վճար</t>
  </si>
  <si>
    <t>նոր վարչական շենքի տեղափոխմամբ պայմանավորված</t>
  </si>
  <si>
    <t>Դեռատիզացիա, հազ. Դրամ</t>
  </si>
  <si>
    <t>Շենքի կոյուղագծերի մաքրում, հազ. Դրամ</t>
  </si>
  <si>
    <t>Հաշվապահական համակարգչային ծրագիր, հազ. Դրամ</t>
  </si>
  <si>
    <t xml:space="preserve">4112 Պարգևատրումներ, դրամական խրախուսումներ և հատուկ վճարներ </t>
  </si>
  <si>
    <t xml:space="preserve">4113 Քաղաքացիական, դատական և պետական ծառայողների պարգևատրում </t>
  </si>
  <si>
    <t xml:space="preserve"> 4212 Էներգետիկ ծառայություններ</t>
  </si>
  <si>
    <t xml:space="preserve">4213 Կոմունալ ծառայություններ </t>
  </si>
  <si>
    <t xml:space="preserve">4232 Համակարգչային ծառայություններ </t>
  </si>
  <si>
    <t xml:space="preserve">4239 Ընդհանուր բնույթի այլ ծառայություններ </t>
  </si>
  <si>
    <t>Կահույքի վերանորոգման և պահպանման ծառայություններ, հազ. Դրամ</t>
  </si>
  <si>
    <t>Վերելակների վերանորոգման և պահպանման ծառայություններ, հազ. Դրամ</t>
  </si>
  <si>
    <t>Կաթսաների վերանորոգման և պահպանման ծառայություններ, հազ. Դրամ</t>
  </si>
  <si>
    <t>Համակարգչային սարքերի պահպանման և վերանորոգման ծառայություններ, հազ. Դրամ</t>
  </si>
  <si>
    <t>Գյուղատնտեսական ապրանքներ, հազ. Դրամ</t>
  </si>
  <si>
    <t>Կենցաղային նյութեր, հազ. Դրամ</t>
  </si>
  <si>
    <t>Աղբահանություն, հազ. Դրամ</t>
  </si>
  <si>
    <t>վարչական համալիրի նկատմամբ իրավունքների պետական գրանցման համար նախատեսվող վճար, հազ. Դրամ</t>
  </si>
  <si>
    <t xml:space="preserve"> 4262  Գյուղատնտեսական ապրանքներ</t>
  </si>
  <si>
    <t xml:space="preserve"> 4267 Կենցաղային և հանրային սննդի նյութեր</t>
  </si>
  <si>
    <t xml:space="preserve">4823 Պարտադիր վճարներ </t>
  </si>
  <si>
    <t>4252 Մեքենաների և սարքավորումների ընթացիկ նորոգում և պահպանում</t>
  </si>
  <si>
    <t>Վարչական շենքի ընթացիկ նորոգման և պահպանման ծառայություններ</t>
  </si>
  <si>
    <t>Վարչական շենքի ընթացիկ նորոգման և պահպանման ծառայություններ, հազ. Դրամ</t>
  </si>
  <si>
    <t>4251  Շենքերի և կառույցների ընթացիկ նորոգում և պահպանում</t>
  </si>
  <si>
    <t>Աշխատակիցների համար պետական մարմինների կառավարման ներքո գտնվող տվյալների շտեմարանների օգտագործման ուսուցման, հաշվապահական հաշվառման, հարկային օրենսդրության ուսուցման անհրաժեշտություն՝ վերահսկողական ֆունկցիաները արդյունավետ իրականացնելու նպատակով</t>
  </si>
  <si>
    <t>4233 Աշխատակազմի մասնագիտական զարգացման ծառայություններ</t>
  </si>
  <si>
    <t>Հաստիքային աշխատողների  քանակ, մարդ</t>
  </si>
  <si>
    <t>Պարգևատրումների միջին մեծություն, հազ. Դրամ</t>
  </si>
  <si>
    <t>Քաղաքացիական ծառայողների պարգևատորման միջին մեծություն, հազ. դրամ</t>
  </si>
  <si>
    <t>Քաղաքացիական ծառայողների քանակ</t>
  </si>
  <si>
    <t>-</t>
  </si>
  <si>
    <t>Սպառվող բնական գազի ծավալ, խոր.մ</t>
  </si>
  <si>
    <t>Սպառվող էլեկտրաէներգիայի ծավալ Կվտ/ժամ</t>
  </si>
  <si>
    <t>Հաստիքային աշխատողների միջին տարեկան աշխատավարձ, հազ. դրամ</t>
  </si>
  <si>
    <t>Պարգևատրում ստացող հաստիքների  քանակ, մարդ</t>
  </si>
  <si>
    <t>4214 Կապի ծառայություններ</t>
  </si>
  <si>
    <t>Հանրային հեռախոսակապ, հազ. Դրամ</t>
  </si>
  <si>
    <t>Հատուկ հեռախոսակապ, հազ. Դրամ</t>
  </si>
  <si>
    <t>Համացանց, հազ. Դրամ</t>
  </si>
  <si>
    <t>Պաշտոնական կայքի սպասարկման ծառայություններ, հազ. Դրամ</t>
  </si>
  <si>
    <t>Իրավական խորհրդատվական և տեղեկատվական ծառայություններ (Իրտեկ), հազ. Դրամ</t>
  </si>
  <si>
    <t>4236 Կենցաղային և հանրային սննդի ծառայություններ</t>
  </si>
  <si>
    <t>Տեքստիլի մաքրման ծառայություններ, հազ. Դրամ</t>
  </si>
  <si>
    <t>Հաստիքային աշխատողների միջին տարեկան աշխատավարձ</t>
  </si>
  <si>
    <t>Հաստիքային աշխատողների  քանակ</t>
  </si>
  <si>
    <t>մարդ</t>
  </si>
  <si>
    <t xml:space="preserve">4111 Աշխատողների աշխատավարձեր և հավելավճարներ </t>
  </si>
  <si>
    <t>հազ. դրամ</t>
  </si>
  <si>
    <t>Պարգևատրումների միջին մեծություն</t>
  </si>
  <si>
    <t>Պարգևատրում ստացող հաստիքների  քանակ</t>
  </si>
  <si>
    <t>Չնայած այն հանգամանքին, որ 2020թ.-ին 2019-ի համեմատ հաստիքների քանակը չի փոփոխվում, այնուամենայնիվ միջին աշխատավարձի փոփոխության արդյունքում ընդհանուր ծախսը տարեկան կտրվածքով կավելանա 10,249.7 հազ. դրամով:</t>
  </si>
  <si>
    <t>Չնայած այն հանգամանքին, որ 2020թ.-ին 2019-ի համեմատ հաստիքների քանակը չի փոփոխվում, սակայն  2019թ.-ից տրվող պարգևատրումներով պայմանավորված միջին աշխատավարձի աճի արդյունքում ընդհանուր ծախսը տարեկան կտրվածքով կավելանա 15,352.5 հազ. դրամով:</t>
  </si>
  <si>
    <t xml:space="preserve">Սպառվող էլեկտրաէներգիայի ծավալ </t>
  </si>
  <si>
    <t>Կվտ/ժամ</t>
  </si>
  <si>
    <t>խմ</t>
  </si>
  <si>
    <t>քմ</t>
  </si>
  <si>
    <t>Աղբահանություն կատարելու համար  տարածքի մակերես</t>
  </si>
  <si>
    <t>Վերելակի տեխնիկական անվտանգության տարեկան փորձաքննություն</t>
  </si>
  <si>
    <t>նոր վարչական շենքում առկա վերելակի առկայություն,  համաձայն «Տեխնիկական անվտանգության ապահովման պետական կարգավորման մասին» օրենքի 11-րդ հոդվածի</t>
  </si>
  <si>
    <t>Վերելակի տեխնիկական անվտանգության տարեկան փորձաքննություն, հազ. Դրամ</t>
  </si>
  <si>
    <t>պայմանավորված է նոր վարչական շենքի  մի շարք թերություններով, որոնք պահանջում են ընթացիկ նորոգում</t>
  </si>
  <si>
    <t>Հանրային հեռախոսակապ</t>
  </si>
  <si>
    <t>սպասարկման գումարի նվազման նախատեսում</t>
  </si>
  <si>
    <t>Հատուկ  հեռախոսակապ</t>
  </si>
  <si>
    <t>կապի անվտանգությունն ապահովող հատուկ ծառայությունների պահանջ</t>
  </si>
  <si>
    <t>Համացանց</t>
  </si>
  <si>
    <t>Պաշտոնական կայքի սպասարկման ծառայություններ</t>
  </si>
  <si>
    <t>համաձայն պաշտոնական կայքի սպասարկումն իրականացնող կազմակերպության կողմից տրամադրած տեղեկատվության</t>
  </si>
  <si>
    <t>Իրավական խորհրդատվական և տեղեկատվական ծառայություններ (Իրտեկ)</t>
  </si>
  <si>
    <t>համաձայն ծառայությունը մատուցող կազմակերպության կողմից տրամադրած տեղեկատվության</t>
  </si>
  <si>
    <t xml:space="preserve">Տեքստիլի մաքրման ծառայություններ, </t>
  </si>
  <si>
    <t>համաձայն առավել ճշգրիտ հաշվարկների</t>
  </si>
  <si>
    <t xml:space="preserve"> Մաշտոցի 47 վարչական համալիրը  տարածքով անհամեմատ ավելի մեծ է Անտառային 188 վարչական շենքից և համալիրում առկա սարքավորումները զգալիորեն ավելի շատ են</t>
  </si>
  <si>
    <t xml:space="preserve">Սպառվող էլեկտրաէներգիայի  սակագինը, </t>
  </si>
  <si>
    <t>դրամ</t>
  </si>
  <si>
    <t>Սպառվող բնական գազի սակագին</t>
  </si>
  <si>
    <t>Սպառվող էլեկտրաէներգիայի սակագինը,  դրամ</t>
  </si>
  <si>
    <t>Ջրամատակարարում և ջրահեռացում, հազ. Դրամ</t>
  </si>
  <si>
    <t>Սպառվող բնական գազի սակագին,  դրամ</t>
  </si>
  <si>
    <t>Վերապատրաստվող աշխատակիցների քանակ</t>
  </si>
  <si>
    <t>Մեկ աշխատակցի վերապատրաստման համար միջին տարեկան ծախս</t>
  </si>
  <si>
    <t>Վերապատրաստվող աշխատակիցների քանակ, մարդ</t>
  </si>
  <si>
    <t>Մեկ աշխատակցի վերապատրաստման համար միջին տարեկան ծախս, հազ. Դրամ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</si>
</sst>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_-;\-* #,##0.0_-;_-* &quot;-&quot;??_-;_-@_-"/>
    <numFmt numFmtId="165" formatCode="0.0"/>
  </numFmts>
  <fonts count="17" x14ac:knownFonts="1">
    <font>
      <sz val="11"/>
      <color theme="1"/>
      <name val="Calibri"/>
      <family val="2"/>
      <scheme val="minor"/>
    </font>
    <font>
      <b/>
      <sz val="12"/>
      <color theme="1"/>
      <name val="GHEA Grapalat"/>
      <family val="3"/>
    </font>
    <font>
      <b/>
      <vertAlign val="superscript"/>
      <sz val="12"/>
      <color theme="1"/>
      <name val="GHEA Grapalat"/>
      <family val="3"/>
    </font>
    <font>
      <sz val="12"/>
      <color theme="1"/>
      <name val="Times New Roman"/>
      <family val="1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vertAlign val="superscript"/>
      <sz val="9"/>
      <color theme="1"/>
      <name val="GHEA Grapalat"/>
      <family val="3"/>
    </font>
    <font>
      <i/>
      <sz val="9"/>
      <color theme="1"/>
      <name val="GHEA Grapalat"/>
      <family val="3"/>
    </font>
    <font>
      <b/>
      <sz val="10"/>
      <color theme="1"/>
      <name val="GHEA Grapalat"/>
      <family val="3"/>
    </font>
    <font>
      <vertAlign val="superscript"/>
      <sz val="10"/>
      <color theme="1"/>
      <name val="GHEA Grapalat"/>
      <family val="3"/>
    </font>
    <font>
      <sz val="8"/>
      <color theme="1"/>
      <name val="GHEA Grapalat"/>
      <family val="3"/>
    </font>
    <font>
      <vertAlign val="superscript"/>
      <sz val="8"/>
      <color theme="1"/>
      <name val="GHEA Grapalat"/>
      <family val="3"/>
    </font>
    <font>
      <b/>
      <sz val="8"/>
      <color theme="1"/>
      <name val="GHEA Grapalat"/>
      <family val="3"/>
    </font>
    <font>
      <b/>
      <sz val="9"/>
      <color theme="1"/>
      <name val="GHEA Grapalat"/>
      <family val="3"/>
    </font>
    <font>
      <sz val="9"/>
      <color theme="1"/>
      <name val="Times New Roman"/>
      <family val="1"/>
    </font>
    <font>
      <sz val="11"/>
      <color theme="1"/>
      <name val="GHEA Grapalat"/>
      <family val="3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74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13" fillId="0" borderId="0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5" fillId="0" borderId="0" xfId="0" applyFont="1"/>
    <xf numFmtId="0" fontId="4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164" fontId="10" fillId="0" borderId="1" xfId="1" applyNumberFormat="1" applyFont="1" applyBorder="1" applyAlignment="1">
      <alignment vertical="center" wrapText="1"/>
    </xf>
    <xf numFmtId="164" fontId="12" fillId="0" borderId="1" xfId="1" applyNumberFormat="1" applyFont="1" applyBorder="1" applyAlignment="1">
      <alignment vertical="center" wrapText="1"/>
    </xf>
    <xf numFmtId="43" fontId="0" fillId="0" borderId="0" xfId="0" applyNumberFormat="1"/>
    <xf numFmtId="164" fontId="4" fillId="0" borderId="1" xfId="1" applyNumberFormat="1" applyFont="1" applyBorder="1" applyAlignment="1">
      <alignment vertical="center" wrapText="1"/>
    </xf>
    <xf numFmtId="164" fontId="5" fillId="0" borderId="1" xfId="1" applyNumberFormat="1" applyFont="1" applyBorder="1" applyAlignment="1">
      <alignment horizontal="justify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10" fillId="0" borderId="1" xfId="1" applyNumberFormat="1" applyFont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10" fillId="0" borderId="1" xfId="1" applyNumberFormat="1" applyFont="1" applyFill="1" applyBorder="1" applyAlignment="1">
      <alignment vertical="center" wrapText="1"/>
    </xf>
    <xf numFmtId="43" fontId="10" fillId="0" borderId="1" xfId="1" applyNumberFormat="1" applyFont="1" applyFill="1" applyBorder="1" applyAlignment="1">
      <alignment vertical="center" wrapText="1"/>
    </xf>
    <xf numFmtId="165" fontId="4" fillId="0" borderId="1" xfId="0" applyNumberFormat="1" applyFont="1" applyBorder="1" applyAlignment="1">
      <alignment vertical="center" wrapText="1"/>
    </xf>
    <xf numFmtId="43" fontId="15" fillId="0" borderId="0" xfId="0" applyNumberFormat="1" applyFont="1"/>
    <xf numFmtId="0" fontId="10" fillId="2" borderId="1" xfId="0" applyFont="1" applyFill="1" applyBorder="1" applyAlignment="1">
      <alignment horizontal="center" vertical="center" wrapText="1"/>
    </xf>
    <xf numFmtId="43" fontId="4" fillId="0" borderId="1" xfId="1" applyNumberFormat="1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2" xfId="0" applyFont="1" applyBorder="1" applyAlignment="1">
      <alignment horizontal="left" wrapText="1"/>
    </xf>
    <xf numFmtId="0" fontId="15" fillId="0" borderId="3" xfId="0" applyFont="1" applyBorder="1" applyAlignment="1">
      <alignment horizontal="left" wrapText="1"/>
    </xf>
    <xf numFmtId="0" fontId="15" fillId="0" borderId="4" xfId="0" applyFont="1" applyBorder="1" applyAlignment="1">
      <alignment horizontal="left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164" fontId="12" fillId="0" borderId="1" xfId="1" applyNumberFormat="1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.Karavarman_apara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ԱՄՓՈՓ"/>
      <sheetName val="2-ԸՆԴԱՄԵՆԸ ԾԱԽՍԵՐ"/>
      <sheetName val="5-դատդեպ-փոստային"/>
      <sheetName val="6-դատդեպ-կապ"/>
      <sheetName val="8-էլ-էներգիա-ջեռուցում"/>
      <sheetName val="13համազգեստ"/>
      <sheetName val="17հարկ-մաքս"/>
      <sheetName val="18ԱԳՆ"/>
      <sheetName val="19հարկադիր"/>
      <sheetName val="20դատավորներ"/>
      <sheetName val="21դատ.ծառ."/>
      <sheetName val="22դատ.կարգադրիչ"/>
      <sheetName val="23դատախազ"/>
      <sheetName val="24դատախազ-պետծառ"/>
      <sheetName val="25ՀՔԾ"/>
      <sheetName val="26ՀՔԾ-աշխ"/>
      <sheetName val="27Քննչական"/>
      <sheetName val="28ՔԿ-դեպարտամենտ"/>
      <sheetName val="3-Ծախսերի բացվածք"/>
      <sheetName val="4-ԿԱՊ"/>
      <sheetName val="7-էլ-էներգիա"/>
      <sheetName val="9-գազով ջեռուցում"/>
      <sheetName val="10-գործուղում (3)"/>
      <sheetName val="11-ավտոմեքենա"/>
      <sheetName val="12-վարչական սարքավորումներ"/>
      <sheetName val="14տարածքներ"/>
      <sheetName val="15կառուցվածքh"/>
      <sheetName val="16հաստիքացուցակh"/>
      <sheetName val="29աշխատավարձի ֆոնդh"/>
      <sheetName val="30ամփոփ-ցուցանիշներh"/>
    </sheetNames>
    <sheetDataSet>
      <sheetData sheetId="0"/>
      <sheetData sheetId="1">
        <row r="14">
          <cell r="L14">
            <v>744951.91728382022</v>
          </cell>
        </row>
        <row r="20">
          <cell r="F20">
            <v>421164.7</v>
          </cell>
          <cell r="G20">
            <v>436517.24475535547</v>
          </cell>
          <cell r="K20">
            <v>444748.16118805931</v>
          </cell>
          <cell r="L20">
            <v>454032.49735715432</v>
          </cell>
        </row>
        <row r="21">
          <cell r="F21">
            <v>106936.3</v>
          </cell>
          <cell r="G21">
            <v>117186.03622799997</v>
          </cell>
          <cell r="K21">
            <v>119376.39460800003</v>
          </cell>
          <cell r="L21">
            <v>121859.68043399998</v>
          </cell>
        </row>
        <row r="22">
          <cell r="F22">
            <v>13396.4</v>
          </cell>
          <cell r="G22">
            <v>29292.067893333326</v>
          </cell>
          <cell r="K22">
            <v>30270.64629155556</v>
          </cell>
          <cell r="L22">
            <v>31096.04655152592</v>
          </cell>
        </row>
        <row r="75">
          <cell r="F75">
            <v>84.892799999999994</v>
          </cell>
          <cell r="G75">
            <v>549.81119999999999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0">
          <cell r="H20">
            <v>500</v>
          </cell>
        </row>
        <row r="25">
          <cell r="F25">
            <v>7607.2</v>
          </cell>
          <cell r="H25">
            <v>5299.9758719999963</v>
          </cell>
        </row>
        <row r="92">
          <cell r="H92">
            <v>348.6</v>
          </cell>
        </row>
      </sheetData>
      <sheetData sheetId="19"/>
      <sheetData sheetId="20">
        <row r="19">
          <cell r="H19">
            <v>364524.92</v>
          </cell>
        </row>
      </sheetData>
      <sheetData sheetId="21">
        <row r="9">
          <cell r="K9">
            <v>41486.707500000004</v>
          </cell>
        </row>
        <row r="10">
          <cell r="K10">
            <v>24451.715400000001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opLeftCell="A20" zoomScaleNormal="100" workbookViewId="0">
      <selection activeCell="I27" sqref="I27"/>
    </sheetView>
  </sheetViews>
  <sheetFormatPr defaultRowHeight="16.5" x14ac:dyDescent="0.3"/>
  <cols>
    <col min="1" max="1" width="23.42578125" style="20" customWidth="1"/>
    <col min="2" max="2" width="12.28515625" style="20" customWidth="1"/>
    <col min="3" max="3" width="11.85546875" style="20" customWidth="1"/>
    <col min="4" max="4" width="14.140625" style="20" customWidth="1"/>
    <col min="5" max="5" width="11.85546875" style="20" bestFit="1" customWidth="1"/>
    <col min="6" max="6" width="12.28515625" style="20" bestFit="1" customWidth="1"/>
    <col min="7" max="7" width="11.42578125" style="20" bestFit="1" customWidth="1"/>
    <col min="8" max="8" width="11" style="20" bestFit="1" customWidth="1"/>
    <col min="9" max="9" width="11.140625" style="20" bestFit="1" customWidth="1"/>
    <col min="10" max="10" width="67.7109375" style="20" customWidth="1"/>
    <col min="11" max="16384" width="9.140625" style="20"/>
  </cols>
  <sheetData>
    <row r="1" spans="1:10" ht="56.25" customHeight="1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x14ac:dyDescent="0.3">
      <c r="A2" s="1"/>
    </row>
    <row r="3" spans="1:10" ht="29.25" customHeight="1" x14ac:dyDescent="0.3">
      <c r="A3" s="41" t="s">
        <v>1</v>
      </c>
      <c r="B3" s="41"/>
      <c r="C3" s="41"/>
      <c r="D3" s="48" t="s">
        <v>45</v>
      </c>
      <c r="E3" s="49"/>
      <c r="F3" s="49"/>
      <c r="G3" s="49"/>
      <c r="H3" s="49"/>
      <c r="I3" s="49"/>
      <c r="J3" s="50"/>
    </row>
    <row r="4" spans="1:10" ht="35.25" customHeight="1" x14ac:dyDescent="0.3">
      <c r="A4" s="41" t="s">
        <v>2</v>
      </c>
      <c r="B4" s="41"/>
      <c r="C4" s="41"/>
      <c r="D4" s="51" t="s">
        <v>46</v>
      </c>
      <c r="E4" s="52"/>
      <c r="F4" s="52"/>
      <c r="G4" s="52"/>
      <c r="H4" s="52"/>
      <c r="I4" s="52"/>
      <c r="J4" s="53"/>
    </row>
    <row r="5" spans="1:10" ht="38.25" customHeight="1" x14ac:dyDescent="0.3">
      <c r="A5" s="41" t="s">
        <v>3</v>
      </c>
      <c r="B5" s="41"/>
      <c r="C5" s="41"/>
      <c r="D5" s="48" t="s">
        <v>48</v>
      </c>
      <c r="E5" s="49"/>
      <c r="F5" s="49"/>
      <c r="G5" s="49"/>
      <c r="H5" s="49"/>
      <c r="I5" s="49"/>
      <c r="J5" s="50"/>
    </row>
    <row r="6" spans="1:10" x14ac:dyDescent="0.3">
      <c r="A6" s="3"/>
    </row>
    <row r="7" spans="1:10" x14ac:dyDescent="0.3">
      <c r="A7" s="3" t="s">
        <v>4</v>
      </c>
    </row>
    <row r="8" spans="1:10" ht="93.75" customHeight="1" x14ac:dyDescent="0.3">
      <c r="A8" s="41" t="s">
        <v>5</v>
      </c>
      <c r="B8" s="41" t="s">
        <v>6</v>
      </c>
      <c r="C8" s="41" t="s">
        <v>7</v>
      </c>
      <c r="D8" s="41" t="s">
        <v>8</v>
      </c>
      <c r="E8" s="41" t="s">
        <v>9</v>
      </c>
      <c r="F8" s="41"/>
      <c r="G8" s="41"/>
      <c r="H8" s="41"/>
      <c r="I8" s="41"/>
      <c r="J8" s="41" t="s">
        <v>10</v>
      </c>
    </row>
    <row r="9" spans="1:10" x14ac:dyDescent="0.3">
      <c r="A9" s="41"/>
      <c r="B9" s="41"/>
      <c r="C9" s="41"/>
      <c r="D9" s="41"/>
      <c r="E9" s="10" t="s">
        <v>11</v>
      </c>
      <c r="F9" s="10" t="s">
        <v>12</v>
      </c>
      <c r="G9" s="10" t="s">
        <v>13</v>
      </c>
      <c r="H9" s="10" t="s">
        <v>14</v>
      </c>
      <c r="I9" s="10" t="s">
        <v>15</v>
      </c>
      <c r="J9" s="41"/>
    </row>
    <row r="10" spans="1:10" x14ac:dyDescent="0.3">
      <c r="A10" s="46" t="s">
        <v>53</v>
      </c>
      <c r="B10" s="46"/>
      <c r="C10" s="46"/>
      <c r="D10" s="46"/>
      <c r="E10" s="46"/>
      <c r="F10" s="46"/>
      <c r="G10" s="46"/>
      <c r="H10" s="46"/>
      <c r="I10" s="46"/>
      <c r="J10" s="46"/>
    </row>
    <row r="11" spans="1:10" ht="81" x14ac:dyDescent="0.3">
      <c r="A11" s="21" t="s">
        <v>50</v>
      </c>
      <c r="B11" s="21" t="s">
        <v>47</v>
      </c>
      <c r="C11" s="21"/>
      <c r="D11" s="21"/>
      <c r="E11" s="21"/>
      <c r="F11" s="21"/>
      <c r="G11" s="21"/>
      <c r="H11" s="15"/>
      <c r="I11" s="15"/>
      <c r="J11" s="21" t="s">
        <v>151</v>
      </c>
    </row>
    <row r="12" spans="1:10" ht="40.5" x14ac:dyDescent="0.3">
      <c r="A12" s="16" t="s">
        <v>122</v>
      </c>
      <c r="B12" s="21" t="s">
        <v>49</v>
      </c>
      <c r="C12" s="21" t="s">
        <v>126</v>
      </c>
      <c r="D12" s="21" t="s">
        <v>52</v>
      </c>
      <c r="E12" s="37">
        <f>'axyusak 2'!B7</f>
        <v>1163.6566037735849</v>
      </c>
      <c r="F12" s="37">
        <f>'axyusak 2'!C7</f>
        <v>3239.7284615384615</v>
      </c>
      <c r="G12" s="37">
        <f>'axyusak 2'!D7</f>
        <v>3357.8249596565806</v>
      </c>
      <c r="H12" s="37">
        <f>'axyusak 2'!E7</f>
        <v>3421.1397014466102</v>
      </c>
      <c r="I12" s="37">
        <f>'axyusak 2'!F7</f>
        <v>3492.5576719781102</v>
      </c>
      <c r="J12" s="44" t="s">
        <v>130</v>
      </c>
    </row>
    <row r="13" spans="1:10" ht="27" x14ac:dyDescent="0.3">
      <c r="A13" s="16" t="s">
        <v>123</v>
      </c>
      <c r="B13" s="21" t="s">
        <v>47</v>
      </c>
      <c r="C13" s="21" t="s">
        <v>124</v>
      </c>
      <c r="D13" s="21" t="s">
        <v>52</v>
      </c>
      <c r="E13" s="37">
        <f>'axyusak 2'!G7</f>
        <v>106</v>
      </c>
      <c r="F13" s="37">
        <f>'axyusak 2'!H7</f>
        <v>130</v>
      </c>
      <c r="G13" s="37">
        <f>'axyusak 2'!I7</f>
        <v>130</v>
      </c>
      <c r="H13" s="37">
        <f>'axyusak 2'!J7</f>
        <v>130</v>
      </c>
      <c r="I13" s="37">
        <f>'axyusak 2'!K7</f>
        <v>130</v>
      </c>
      <c r="J13" s="45"/>
    </row>
    <row r="14" spans="1:10" ht="27" x14ac:dyDescent="0.3">
      <c r="A14" s="16" t="s">
        <v>127</v>
      </c>
      <c r="B14" s="21" t="s">
        <v>49</v>
      </c>
      <c r="C14" s="21" t="s">
        <v>126</v>
      </c>
      <c r="D14" s="21" t="s">
        <v>52</v>
      </c>
      <c r="E14" s="37">
        <f>('axyusak 2'!Q7+'axyusak 2'!Q8)/2</f>
        <v>336.92417996453901</v>
      </c>
      <c r="F14" s="37">
        <f>'axyusak 2'!R8</f>
        <v>822.58692307692309</v>
      </c>
      <c r="G14" s="37">
        <f>'axyusak 2'!S8</f>
        <v>901.43104790769212</v>
      </c>
      <c r="H14" s="37">
        <f>'axyusak 2'!T8</f>
        <v>918.2799585230772</v>
      </c>
      <c r="I14" s="37">
        <f>'axyusak 2'!U8</f>
        <v>937.38215718461527</v>
      </c>
      <c r="J14" s="44" t="s">
        <v>129</v>
      </c>
    </row>
    <row r="15" spans="1:10" ht="27" x14ac:dyDescent="0.3">
      <c r="A15" s="16" t="s">
        <v>128</v>
      </c>
      <c r="B15" s="21" t="s">
        <v>47</v>
      </c>
      <c r="C15" s="21" t="s">
        <v>124</v>
      </c>
      <c r="D15" s="21" t="s">
        <v>52</v>
      </c>
      <c r="E15" s="37">
        <f>('axyusak 2'!L7+'axyusak 2'!L8)/2</f>
        <v>95</v>
      </c>
      <c r="F15" s="37">
        <f>'axyusak 2'!M8</f>
        <v>130</v>
      </c>
      <c r="G15" s="37">
        <f>'axyusak 2'!N8</f>
        <v>130</v>
      </c>
      <c r="H15" s="37">
        <f>'axyusak 2'!O8</f>
        <v>130</v>
      </c>
      <c r="I15" s="37">
        <f>'axyusak 2'!P8</f>
        <v>130</v>
      </c>
      <c r="J15" s="45"/>
    </row>
    <row r="16" spans="1:10" ht="40.5" x14ac:dyDescent="0.3">
      <c r="A16" s="16" t="s">
        <v>54</v>
      </c>
      <c r="B16" s="21" t="s">
        <v>49</v>
      </c>
      <c r="C16" s="21" t="s">
        <v>51</v>
      </c>
      <c r="D16" s="21" t="s">
        <v>52</v>
      </c>
      <c r="E16" s="29">
        <v>0</v>
      </c>
      <c r="F16" s="29">
        <v>13396.4</v>
      </c>
      <c r="G16" s="29">
        <v>29292.1</v>
      </c>
      <c r="H16" s="30">
        <v>30270.6</v>
      </c>
      <c r="I16" s="30">
        <v>31096</v>
      </c>
      <c r="J16" s="21" t="s">
        <v>55</v>
      </c>
    </row>
    <row r="17" spans="1:11" ht="27" x14ac:dyDescent="0.3">
      <c r="A17" s="16" t="s">
        <v>58</v>
      </c>
      <c r="B17" s="21" t="s">
        <v>49</v>
      </c>
      <c r="C17" s="21" t="s">
        <v>51</v>
      </c>
      <c r="D17" s="21" t="s">
        <v>52</v>
      </c>
      <c r="E17" s="29">
        <v>0</v>
      </c>
      <c r="F17" s="29">
        <v>185.9</v>
      </c>
      <c r="G17" s="29">
        <v>1708.8</v>
      </c>
      <c r="H17" s="30">
        <v>1708.8</v>
      </c>
      <c r="I17" s="30">
        <v>1708.8</v>
      </c>
      <c r="J17" s="21" t="s">
        <v>56</v>
      </c>
      <c r="K17" s="38"/>
    </row>
    <row r="18" spans="1:11" x14ac:dyDescent="0.3">
      <c r="A18" s="16" t="s">
        <v>59</v>
      </c>
      <c r="B18" s="21" t="s">
        <v>49</v>
      </c>
      <c r="C18" s="21" t="s">
        <v>51</v>
      </c>
      <c r="D18" s="21" t="s">
        <v>52</v>
      </c>
      <c r="E18" s="29">
        <v>0</v>
      </c>
      <c r="F18" s="29">
        <v>300</v>
      </c>
      <c r="G18" s="29">
        <f>'[1]3-Ծախսերի բացվածք'!$H$20</f>
        <v>500</v>
      </c>
      <c r="H18" s="29">
        <f>'[1]3-Ծախսերի բացվածք'!$H$20</f>
        <v>500</v>
      </c>
      <c r="I18" s="29">
        <f>'[1]3-Ծախսերի բացվածք'!$H$20</f>
        <v>500</v>
      </c>
      <c r="J18" s="21" t="s">
        <v>56</v>
      </c>
    </row>
    <row r="19" spans="1:11" ht="27" x14ac:dyDescent="0.3">
      <c r="A19" s="16" t="s">
        <v>60</v>
      </c>
      <c r="B19" s="21" t="s">
        <v>49</v>
      </c>
      <c r="C19" s="21" t="s">
        <v>51</v>
      </c>
      <c r="D19" s="21" t="s">
        <v>52</v>
      </c>
      <c r="E19" s="29">
        <v>0</v>
      </c>
      <c r="F19" s="29">
        <v>0</v>
      </c>
      <c r="G19" s="29">
        <v>1200</v>
      </c>
      <c r="H19" s="30">
        <v>1200</v>
      </c>
      <c r="I19" s="30">
        <v>1200</v>
      </c>
      <c r="J19" s="21" t="s">
        <v>61</v>
      </c>
    </row>
    <row r="20" spans="1:11" ht="27" x14ac:dyDescent="0.3">
      <c r="A20" s="16" t="s">
        <v>140</v>
      </c>
      <c r="B20" s="21" t="s">
        <v>49</v>
      </c>
      <c r="C20" s="21" t="s">
        <v>51</v>
      </c>
      <c r="D20" s="21" t="s">
        <v>52</v>
      </c>
      <c r="E20" s="29">
        <v>0</v>
      </c>
      <c r="F20" s="29">
        <f>'axyusak 2'!BK12</f>
        <v>7607.2</v>
      </c>
      <c r="G20" s="29">
        <f>'axyusak 2'!BL12</f>
        <v>5299.9758719999963</v>
      </c>
      <c r="H20" s="29">
        <f>'axyusak 2'!BM12</f>
        <v>5299.9758719999963</v>
      </c>
      <c r="I20" s="29">
        <f>'axyusak 2'!BN12</f>
        <v>5299.9758719999963</v>
      </c>
      <c r="J20" s="21" t="s">
        <v>141</v>
      </c>
    </row>
    <row r="21" spans="1:11" x14ac:dyDescent="0.3">
      <c r="A21" s="16" t="s">
        <v>142</v>
      </c>
      <c r="B21" s="21" t="s">
        <v>49</v>
      </c>
      <c r="C21" s="21" t="s">
        <v>51</v>
      </c>
      <c r="D21" s="21" t="s">
        <v>52</v>
      </c>
      <c r="E21" s="29">
        <v>0</v>
      </c>
      <c r="F21" s="29">
        <f>'axyusak 2'!BP12</f>
        <v>235</v>
      </c>
      <c r="G21" s="29">
        <f>'axyusak 2'!BQ12</f>
        <v>335</v>
      </c>
      <c r="H21" s="29">
        <f>'axyusak 2'!BR12</f>
        <v>335</v>
      </c>
      <c r="I21" s="29">
        <f>'axyusak 2'!BS12</f>
        <v>335</v>
      </c>
      <c r="J21" s="21" t="s">
        <v>143</v>
      </c>
    </row>
    <row r="22" spans="1:11" x14ac:dyDescent="0.3">
      <c r="A22" s="16" t="s">
        <v>144</v>
      </c>
      <c r="B22" s="21" t="s">
        <v>49</v>
      </c>
      <c r="C22" s="21" t="s">
        <v>51</v>
      </c>
      <c r="D22" s="21" t="s">
        <v>52</v>
      </c>
      <c r="E22" s="29">
        <v>0</v>
      </c>
      <c r="F22" s="29">
        <f>'axyusak 2'!BU12</f>
        <v>1684</v>
      </c>
      <c r="G22" s="29">
        <f>'axyusak 2'!BV12</f>
        <v>960</v>
      </c>
      <c r="H22" s="29">
        <f>'axyusak 2'!BW12</f>
        <v>960</v>
      </c>
      <c r="I22" s="29">
        <f>'axyusak 2'!BX12</f>
        <v>960</v>
      </c>
      <c r="J22" s="21" t="s">
        <v>63</v>
      </c>
    </row>
    <row r="23" spans="1:11" ht="40.5" x14ac:dyDescent="0.3">
      <c r="A23" s="16" t="s">
        <v>145</v>
      </c>
      <c r="B23" s="21" t="s">
        <v>49</v>
      </c>
      <c r="C23" s="21" t="s">
        <v>51</v>
      </c>
      <c r="D23" s="21" t="s">
        <v>52</v>
      </c>
      <c r="E23" s="29">
        <v>0</v>
      </c>
      <c r="F23" s="29">
        <f>'axyusak 2'!BZ12</f>
        <v>300</v>
      </c>
      <c r="G23" s="29">
        <f>'axyusak 2'!CA12</f>
        <v>576</v>
      </c>
      <c r="H23" s="29">
        <f>'axyusak 2'!CB12</f>
        <v>576</v>
      </c>
      <c r="I23" s="29">
        <f>'axyusak 2'!CC12</f>
        <v>576</v>
      </c>
      <c r="J23" s="21" t="s">
        <v>146</v>
      </c>
    </row>
    <row r="24" spans="1:11" ht="27" x14ac:dyDescent="0.3">
      <c r="A24" s="16" t="s">
        <v>62</v>
      </c>
      <c r="B24" s="21" t="s">
        <v>49</v>
      </c>
      <c r="C24" s="21" t="s">
        <v>51</v>
      </c>
      <c r="D24" s="21" t="s">
        <v>52</v>
      </c>
      <c r="E24" s="29">
        <v>0</v>
      </c>
      <c r="F24" s="29">
        <v>680</v>
      </c>
      <c r="G24" s="29">
        <v>540</v>
      </c>
      <c r="H24" s="30">
        <v>540</v>
      </c>
      <c r="I24" s="30">
        <v>540</v>
      </c>
      <c r="J24" s="21" t="s">
        <v>141</v>
      </c>
    </row>
    <row r="25" spans="1:11" ht="67.5" customHeight="1" x14ac:dyDescent="0.3">
      <c r="A25" s="16" t="s">
        <v>158</v>
      </c>
      <c r="B25" s="21" t="s">
        <v>47</v>
      </c>
      <c r="C25" s="21" t="s">
        <v>124</v>
      </c>
      <c r="D25" s="21" t="s">
        <v>52</v>
      </c>
      <c r="E25" s="29">
        <v>0</v>
      </c>
      <c r="F25" s="29">
        <v>0</v>
      </c>
      <c r="G25" s="29">
        <v>33</v>
      </c>
      <c r="H25" s="29">
        <v>33</v>
      </c>
      <c r="I25" s="29">
        <v>33</v>
      </c>
      <c r="J25" s="42" t="s">
        <v>103</v>
      </c>
    </row>
    <row r="26" spans="1:11" ht="67.5" customHeight="1" x14ac:dyDescent="0.3">
      <c r="A26" s="16" t="s">
        <v>159</v>
      </c>
      <c r="B26" s="21" t="s">
        <v>49</v>
      </c>
      <c r="C26" s="21" t="s">
        <v>51</v>
      </c>
      <c r="D26" s="21" t="s">
        <v>52</v>
      </c>
      <c r="E26" s="29">
        <v>0</v>
      </c>
      <c r="F26" s="29">
        <v>0</v>
      </c>
      <c r="G26" s="29">
        <v>93</v>
      </c>
      <c r="H26" s="29">
        <v>93</v>
      </c>
      <c r="I26" s="29">
        <v>93</v>
      </c>
      <c r="J26" s="43"/>
    </row>
    <row r="27" spans="1:11" ht="54" x14ac:dyDescent="0.3">
      <c r="A27" s="16" t="s">
        <v>147</v>
      </c>
      <c r="B27" s="21" t="s">
        <v>49</v>
      </c>
      <c r="C27" s="21" t="s">
        <v>51</v>
      </c>
      <c r="D27" s="21" t="s">
        <v>52</v>
      </c>
      <c r="E27" s="29">
        <v>0</v>
      </c>
      <c r="F27" s="29">
        <f>'axyusak 2'!CO13</f>
        <v>400</v>
      </c>
      <c r="G27" s="29">
        <f>'axyusak 2'!CP13</f>
        <v>370</v>
      </c>
      <c r="H27" s="29">
        <f>'axyusak 2'!CQ13</f>
        <v>370</v>
      </c>
      <c r="I27" s="29">
        <f>'axyusak 2'!CR13</f>
        <v>370</v>
      </c>
      <c r="J27" s="21" t="s">
        <v>148</v>
      </c>
    </row>
    <row r="28" spans="1:11" ht="40.5" x14ac:dyDescent="0.3">
      <c r="A28" s="16" t="s">
        <v>64</v>
      </c>
      <c r="B28" s="21" t="s">
        <v>49</v>
      </c>
      <c r="C28" s="21" t="s">
        <v>51</v>
      </c>
      <c r="D28" s="21" t="s">
        <v>52</v>
      </c>
      <c r="E28" s="29">
        <v>0</v>
      </c>
      <c r="F28" s="29">
        <v>100</v>
      </c>
      <c r="G28" s="29">
        <v>250</v>
      </c>
      <c r="H28" s="30">
        <v>250</v>
      </c>
      <c r="I28" s="30">
        <v>250</v>
      </c>
      <c r="J28" s="21" t="s">
        <v>65</v>
      </c>
    </row>
    <row r="29" spans="1:11" ht="54" x14ac:dyDescent="0.3">
      <c r="A29" s="16" t="s">
        <v>136</v>
      </c>
      <c r="B29" s="21" t="s">
        <v>49</v>
      </c>
      <c r="C29" s="21" t="s">
        <v>51</v>
      </c>
      <c r="D29" s="21" t="s">
        <v>52</v>
      </c>
      <c r="E29" s="29">
        <v>0</v>
      </c>
      <c r="F29" s="29">
        <v>0</v>
      </c>
      <c r="G29" s="29">
        <v>96</v>
      </c>
      <c r="H29" s="29">
        <v>96</v>
      </c>
      <c r="I29" s="29">
        <v>96</v>
      </c>
      <c r="J29" s="21" t="s">
        <v>137</v>
      </c>
    </row>
    <row r="30" spans="1:11" ht="54" x14ac:dyDescent="0.3">
      <c r="A30" s="16" t="s">
        <v>66</v>
      </c>
      <c r="B30" s="21" t="s">
        <v>49</v>
      </c>
      <c r="C30" s="21" t="s">
        <v>51</v>
      </c>
      <c r="D30" s="21" t="s">
        <v>52</v>
      </c>
      <c r="E30" s="29">
        <v>0</v>
      </c>
      <c r="F30" s="29">
        <v>0</v>
      </c>
      <c r="G30" s="29">
        <v>504</v>
      </c>
      <c r="H30" s="29">
        <v>504</v>
      </c>
      <c r="I30" s="29">
        <v>504</v>
      </c>
      <c r="J30" s="21" t="s">
        <v>67</v>
      </c>
    </row>
    <row r="31" spans="1:11" ht="27" x14ac:dyDescent="0.3">
      <c r="A31" s="16" t="s">
        <v>149</v>
      </c>
      <c r="B31" s="21" t="s">
        <v>49</v>
      </c>
      <c r="C31" s="21" t="s">
        <v>51</v>
      </c>
      <c r="D31" s="21" t="s">
        <v>52</v>
      </c>
      <c r="E31" s="29">
        <v>0</v>
      </c>
      <c r="F31" s="29">
        <f>'axyusak 2'!DD15</f>
        <v>350</v>
      </c>
      <c r="G31" s="29">
        <f>'axyusak 2'!DE15</f>
        <v>348.6</v>
      </c>
      <c r="H31" s="29">
        <f>'axyusak 2'!DF15</f>
        <v>348.6</v>
      </c>
      <c r="I31" s="29">
        <f>'axyusak 2'!DG15</f>
        <v>348.6</v>
      </c>
      <c r="J31" s="21" t="s">
        <v>150</v>
      </c>
    </row>
    <row r="32" spans="1:11" ht="54" x14ac:dyDescent="0.3">
      <c r="A32" s="16" t="s">
        <v>68</v>
      </c>
      <c r="B32" s="21" t="s">
        <v>49</v>
      </c>
      <c r="C32" s="21" t="s">
        <v>51</v>
      </c>
      <c r="D32" s="21" t="s">
        <v>52</v>
      </c>
      <c r="E32" s="29">
        <v>0</v>
      </c>
      <c r="F32" s="29">
        <v>0</v>
      </c>
      <c r="G32" s="29">
        <v>400</v>
      </c>
      <c r="H32" s="30">
        <v>400</v>
      </c>
      <c r="I32" s="30">
        <v>400</v>
      </c>
      <c r="J32" s="21" t="s">
        <v>69</v>
      </c>
    </row>
    <row r="33" spans="1:10" ht="54" x14ac:dyDescent="0.3">
      <c r="A33" s="16" t="s">
        <v>100</v>
      </c>
      <c r="B33" s="21" t="s">
        <v>49</v>
      </c>
      <c r="C33" s="21" t="s">
        <v>51</v>
      </c>
      <c r="D33" s="21" t="s">
        <v>52</v>
      </c>
      <c r="E33" s="29">
        <v>0</v>
      </c>
      <c r="F33" s="29">
        <v>500</v>
      </c>
      <c r="G33" s="29">
        <v>950</v>
      </c>
      <c r="H33" s="30">
        <v>500</v>
      </c>
      <c r="I33" s="30">
        <v>500</v>
      </c>
      <c r="J33" s="21" t="s">
        <v>139</v>
      </c>
    </row>
    <row r="34" spans="1:10" ht="54" x14ac:dyDescent="0.3">
      <c r="A34" s="16" t="s">
        <v>70</v>
      </c>
      <c r="B34" s="21" t="s">
        <v>49</v>
      </c>
      <c r="C34" s="21" t="s">
        <v>51</v>
      </c>
      <c r="D34" s="21" t="s">
        <v>52</v>
      </c>
      <c r="E34" s="29">
        <v>0</v>
      </c>
      <c r="F34" s="29">
        <v>400</v>
      </c>
      <c r="G34" s="29">
        <v>200</v>
      </c>
      <c r="H34" s="30">
        <v>200</v>
      </c>
      <c r="I34" s="30">
        <v>200</v>
      </c>
      <c r="J34" s="21" t="s">
        <v>71</v>
      </c>
    </row>
    <row r="35" spans="1:10" ht="27" x14ac:dyDescent="0.3">
      <c r="A35" s="16" t="s">
        <v>72</v>
      </c>
      <c r="B35" s="21" t="s">
        <v>49</v>
      </c>
      <c r="C35" s="21" t="s">
        <v>51</v>
      </c>
      <c r="D35" s="21" t="s">
        <v>52</v>
      </c>
      <c r="E35" s="29">
        <v>0</v>
      </c>
      <c r="F35" s="29">
        <v>0</v>
      </c>
      <c r="G35" s="29">
        <v>195</v>
      </c>
      <c r="H35" s="30">
        <v>195</v>
      </c>
      <c r="I35" s="30">
        <v>195</v>
      </c>
      <c r="J35" s="21" t="s">
        <v>73</v>
      </c>
    </row>
    <row r="36" spans="1:10" x14ac:dyDescent="0.3">
      <c r="A36" s="16" t="s">
        <v>74</v>
      </c>
      <c r="B36" s="21" t="s">
        <v>49</v>
      </c>
      <c r="C36" s="21" t="s">
        <v>51</v>
      </c>
      <c r="D36" s="21" t="s">
        <v>52</v>
      </c>
      <c r="E36" s="29">
        <v>737.5</v>
      </c>
      <c r="F36" s="29">
        <v>2031.4</v>
      </c>
      <c r="G36" s="29">
        <v>4465.8999999999996</v>
      </c>
      <c r="H36" s="29">
        <v>4465.8999999999996</v>
      </c>
      <c r="I36" s="29">
        <v>4465.8999999999996</v>
      </c>
      <c r="J36" s="21" t="s">
        <v>75</v>
      </c>
    </row>
    <row r="37" spans="1:10" ht="67.5" x14ac:dyDescent="0.3">
      <c r="A37" s="16" t="s">
        <v>77</v>
      </c>
      <c r="B37" s="21" t="s">
        <v>49</v>
      </c>
      <c r="C37" s="21" t="s">
        <v>51</v>
      </c>
      <c r="D37" s="21" t="s">
        <v>52</v>
      </c>
      <c r="E37" s="29">
        <v>0</v>
      </c>
      <c r="F37" s="29">
        <v>0</v>
      </c>
      <c r="G37" s="29">
        <v>400</v>
      </c>
      <c r="H37" s="30">
        <v>0</v>
      </c>
      <c r="I37" s="30">
        <v>0</v>
      </c>
      <c r="J37" s="21" t="s">
        <v>78</v>
      </c>
    </row>
    <row r="38" spans="1:10" ht="40.5" x14ac:dyDescent="0.3">
      <c r="A38" s="16" t="s">
        <v>135</v>
      </c>
      <c r="B38" s="21" t="s">
        <v>47</v>
      </c>
      <c r="C38" s="21" t="s">
        <v>134</v>
      </c>
      <c r="D38" s="21" t="s">
        <v>52</v>
      </c>
      <c r="E38" s="29">
        <v>0</v>
      </c>
      <c r="F38" s="29">
        <v>884.3</v>
      </c>
      <c r="G38" s="29">
        <v>5727.2</v>
      </c>
      <c r="H38" s="29">
        <v>5727.2</v>
      </c>
      <c r="I38" s="29">
        <v>5727.2</v>
      </c>
      <c r="J38" s="21" t="s">
        <v>76</v>
      </c>
    </row>
    <row r="39" spans="1:10" ht="40.5" x14ac:dyDescent="0.3">
      <c r="A39" s="16" t="s">
        <v>152</v>
      </c>
      <c r="B39" s="21" t="s">
        <v>49</v>
      </c>
      <c r="C39" s="21" t="s">
        <v>153</v>
      </c>
      <c r="D39" s="21" t="s">
        <v>52</v>
      </c>
      <c r="E39" s="29">
        <v>0</v>
      </c>
      <c r="F39" s="40">
        <v>44.98</v>
      </c>
      <c r="G39" s="40">
        <v>44.98</v>
      </c>
      <c r="H39" s="40">
        <v>44.98</v>
      </c>
      <c r="I39" s="40">
        <v>44.98</v>
      </c>
      <c r="J39" s="21"/>
    </row>
    <row r="40" spans="1:10" ht="27" x14ac:dyDescent="0.3">
      <c r="A40" s="16" t="s">
        <v>154</v>
      </c>
      <c r="B40" s="21" t="s">
        <v>49</v>
      </c>
      <c r="C40" s="21" t="s">
        <v>153</v>
      </c>
      <c r="D40" s="21" t="s">
        <v>52</v>
      </c>
      <c r="E40" s="29">
        <v>0</v>
      </c>
      <c r="F40" s="40">
        <v>139</v>
      </c>
      <c r="G40" s="40">
        <v>139</v>
      </c>
      <c r="H40" s="40">
        <v>139</v>
      </c>
      <c r="I40" s="40">
        <v>139</v>
      </c>
      <c r="J40" s="21"/>
    </row>
    <row r="41" spans="1:10" x14ac:dyDescent="0.3">
      <c r="A41" s="46" t="s">
        <v>16</v>
      </c>
      <c r="B41" s="46"/>
      <c r="C41" s="46"/>
      <c r="D41" s="46"/>
      <c r="E41" s="46"/>
      <c r="F41" s="46"/>
      <c r="G41" s="46"/>
      <c r="H41" s="46"/>
      <c r="I41" s="46"/>
      <c r="J41" s="46"/>
    </row>
    <row r="42" spans="1:10" x14ac:dyDescent="0.3">
      <c r="A42" s="21"/>
      <c r="B42" s="21"/>
      <c r="C42" s="21"/>
      <c r="D42" s="21"/>
      <c r="E42" s="21"/>
      <c r="F42" s="21"/>
      <c r="G42" s="21"/>
      <c r="H42" s="15"/>
      <c r="I42" s="15"/>
      <c r="J42" s="21"/>
    </row>
    <row r="43" spans="1:10" ht="27" x14ac:dyDescent="0.3">
      <c r="A43" s="16" t="s">
        <v>131</v>
      </c>
      <c r="B43" s="21" t="s">
        <v>47</v>
      </c>
      <c r="C43" s="21" t="s">
        <v>132</v>
      </c>
      <c r="D43" s="21" t="s">
        <v>52</v>
      </c>
      <c r="E43" s="29">
        <v>0</v>
      </c>
      <c r="F43" s="29">
        <f>'axyusak 2'!AG10</f>
        <v>196481</v>
      </c>
      <c r="G43" s="29">
        <f>'axyusak 2'!AH10</f>
        <v>364524.92</v>
      </c>
      <c r="H43" s="29">
        <f>'axyusak 2'!AI10</f>
        <v>364524.92</v>
      </c>
      <c r="I43" s="29">
        <f>'axyusak 2'!AJ10</f>
        <v>364524.92</v>
      </c>
      <c r="J43" s="21" t="s">
        <v>56</v>
      </c>
    </row>
    <row r="44" spans="1:10" ht="27" x14ac:dyDescent="0.3">
      <c r="A44" s="16" t="s">
        <v>57</v>
      </c>
      <c r="B44" s="21" t="s">
        <v>47</v>
      </c>
      <c r="C44" s="21" t="s">
        <v>133</v>
      </c>
      <c r="D44" s="21" t="s">
        <v>52</v>
      </c>
      <c r="E44" s="29">
        <v>0</v>
      </c>
      <c r="F44" s="29">
        <f>'axyusak 2'!AQ10</f>
        <v>11657</v>
      </c>
      <c r="G44" s="29">
        <f>'axyusak 2'!AR10</f>
        <v>65938.422900000005</v>
      </c>
      <c r="H44" s="29">
        <f>'axyusak 2'!AS10</f>
        <v>65938.422900000005</v>
      </c>
      <c r="I44" s="29">
        <f>'axyusak 2'!AT10</f>
        <v>65938.422900000005</v>
      </c>
      <c r="J44" s="21" t="s">
        <v>56</v>
      </c>
    </row>
    <row r="45" spans="1:10" x14ac:dyDescent="0.3">
      <c r="A45" s="4"/>
    </row>
    <row r="46" spans="1:10" x14ac:dyDescent="0.3">
      <c r="A46" s="4"/>
    </row>
  </sheetData>
  <mergeCells count="18">
    <mergeCell ref="A41:J41"/>
    <mergeCell ref="A1:J1"/>
    <mergeCell ref="A3:C3"/>
    <mergeCell ref="A4:C4"/>
    <mergeCell ref="A5:C5"/>
    <mergeCell ref="D3:J3"/>
    <mergeCell ref="D4:J4"/>
    <mergeCell ref="D5:J5"/>
    <mergeCell ref="A8:A9"/>
    <mergeCell ref="B8:B9"/>
    <mergeCell ref="C8:C9"/>
    <mergeCell ref="D8:D9"/>
    <mergeCell ref="E8:I8"/>
    <mergeCell ref="J8:J9"/>
    <mergeCell ref="J25:J26"/>
    <mergeCell ref="J12:J13"/>
    <mergeCell ref="J14:J15"/>
    <mergeCell ref="A10:J10"/>
  </mergeCells>
  <pageMargins left="0.16" right="0.16" top="0.74803149606299213" bottom="0.74803149606299213" header="0.31496062992125984" footer="0.31496062992125984"/>
  <pageSetup scale="7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5"/>
  <sheetViews>
    <sheetView tabSelected="1" view="pageBreakPreview" zoomScale="60" zoomScaleNormal="100" workbookViewId="0">
      <pane xSplit="1" ySplit="4" topLeftCell="EB5" activePane="bottomRight" state="frozen"/>
      <selection pane="topRight" activeCell="B1" sqref="B1"/>
      <selection pane="bottomLeft" activeCell="A5" sqref="A5"/>
      <selection pane="bottomRight" activeCell="FF12" sqref="FF12"/>
    </sheetView>
  </sheetViews>
  <sheetFormatPr defaultRowHeight="15" x14ac:dyDescent="0.25"/>
  <cols>
    <col min="1" max="1" width="19.85546875" customWidth="1"/>
    <col min="2" max="3" width="9.7109375" bestFit="1" customWidth="1"/>
    <col min="4" max="4" width="10" bestFit="1" customWidth="1"/>
    <col min="5" max="6" width="10.28515625" bestFit="1" customWidth="1"/>
    <col min="7" max="16" width="10.28515625" customWidth="1"/>
    <col min="17" max="17" width="9.28515625" bestFit="1" customWidth="1"/>
    <col min="18" max="18" width="10" bestFit="1" customWidth="1"/>
    <col min="19" max="19" width="9.28515625" bestFit="1" customWidth="1"/>
    <col min="20" max="21" width="9.7109375" bestFit="1" customWidth="1"/>
    <col min="22" max="26" width="9.28515625" bestFit="1" customWidth="1"/>
    <col min="27" max="31" width="9.28515625" customWidth="1"/>
    <col min="32" max="36" width="9.28515625" bestFit="1" customWidth="1"/>
    <col min="37" max="41" width="9.28515625" customWidth="1"/>
    <col min="42" max="46" width="9.28515625" bestFit="1" customWidth="1"/>
    <col min="47" max="51" width="9.28515625" customWidth="1"/>
    <col min="52" max="161" width="9.28515625" bestFit="1" customWidth="1"/>
    <col min="162" max="162" width="10.42578125" bestFit="1" customWidth="1"/>
    <col min="163" max="163" width="10.5703125" bestFit="1" customWidth="1"/>
    <col min="164" max="164" width="12.5703125" customWidth="1"/>
    <col min="165" max="166" width="10.42578125" bestFit="1" customWidth="1"/>
    <col min="167" max="167" width="13.85546875" customWidth="1"/>
  </cols>
  <sheetData>
    <row r="1" spans="1:167" x14ac:dyDescent="0.25">
      <c r="A1" s="3" t="s">
        <v>17</v>
      </c>
    </row>
    <row r="2" spans="1:167" ht="15" customHeight="1" x14ac:dyDescent="0.25">
      <c r="A2" s="54" t="s">
        <v>18</v>
      </c>
      <c r="B2" s="61" t="s">
        <v>112</v>
      </c>
      <c r="C2" s="62"/>
      <c r="D2" s="62"/>
      <c r="E2" s="62"/>
      <c r="F2" s="63"/>
      <c r="G2" s="55" t="s">
        <v>105</v>
      </c>
      <c r="H2" s="56"/>
      <c r="I2" s="56"/>
      <c r="J2" s="56"/>
      <c r="K2" s="57"/>
      <c r="L2" s="55" t="s">
        <v>113</v>
      </c>
      <c r="M2" s="56"/>
      <c r="N2" s="56"/>
      <c r="O2" s="56"/>
      <c r="P2" s="57"/>
      <c r="Q2" s="55" t="s">
        <v>106</v>
      </c>
      <c r="R2" s="56"/>
      <c r="S2" s="56"/>
      <c r="T2" s="56"/>
      <c r="U2" s="57"/>
      <c r="V2" s="55" t="s">
        <v>107</v>
      </c>
      <c r="W2" s="56"/>
      <c r="X2" s="56"/>
      <c r="Y2" s="56"/>
      <c r="Z2" s="57"/>
      <c r="AA2" s="55" t="s">
        <v>108</v>
      </c>
      <c r="AB2" s="56"/>
      <c r="AC2" s="56"/>
      <c r="AD2" s="56"/>
      <c r="AE2" s="57"/>
      <c r="AF2" s="55" t="s">
        <v>111</v>
      </c>
      <c r="AG2" s="56"/>
      <c r="AH2" s="56"/>
      <c r="AI2" s="56"/>
      <c r="AJ2" s="57"/>
      <c r="AK2" s="55" t="s">
        <v>155</v>
      </c>
      <c r="AL2" s="56"/>
      <c r="AM2" s="56"/>
      <c r="AN2" s="56"/>
      <c r="AO2" s="57"/>
      <c r="AP2" s="55" t="s">
        <v>110</v>
      </c>
      <c r="AQ2" s="56"/>
      <c r="AR2" s="56"/>
      <c r="AS2" s="56"/>
      <c r="AT2" s="57"/>
      <c r="AU2" s="55" t="s">
        <v>157</v>
      </c>
      <c r="AV2" s="56"/>
      <c r="AW2" s="56"/>
      <c r="AX2" s="56"/>
      <c r="AY2" s="57"/>
      <c r="AZ2" s="55" t="s">
        <v>156</v>
      </c>
      <c r="BA2" s="56"/>
      <c r="BB2" s="56"/>
      <c r="BC2" s="56"/>
      <c r="BD2" s="57"/>
      <c r="BE2" s="55" t="s">
        <v>79</v>
      </c>
      <c r="BF2" s="56"/>
      <c r="BG2" s="56"/>
      <c r="BH2" s="56"/>
      <c r="BI2" s="57"/>
      <c r="BJ2" s="55" t="s">
        <v>115</v>
      </c>
      <c r="BK2" s="56"/>
      <c r="BL2" s="56"/>
      <c r="BM2" s="56"/>
      <c r="BN2" s="57"/>
      <c r="BO2" s="55" t="s">
        <v>116</v>
      </c>
      <c r="BP2" s="56"/>
      <c r="BQ2" s="56"/>
      <c r="BR2" s="56"/>
      <c r="BS2" s="57"/>
      <c r="BT2" s="55" t="s">
        <v>117</v>
      </c>
      <c r="BU2" s="56"/>
      <c r="BV2" s="56"/>
      <c r="BW2" s="56"/>
      <c r="BX2" s="57"/>
      <c r="BY2" s="55" t="s">
        <v>118</v>
      </c>
      <c r="BZ2" s="56"/>
      <c r="CA2" s="56"/>
      <c r="CB2" s="56"/>
      <c r="CC2" s="57"/>
      <c r="CD2" s="55" t="s">
        <v>80</v>
      </c>
      <c r="CE2" s="56"/>
      <c r="CF2" s="56"/>
      <c r="CG2" s="56"/>
      <c r="CH2" s="57"/>
      <c r="CI2" s="55" t="s">
        <v>81</v>
      </c>
      <c r="CJ2" s="56"/>
      <c r="CK2" s="56"/>
      <c r="CL2" s="56"/>
      <c r="CM2" s="57"/>
      <c r="CN2" s="55" t="s">
        <v>119</v>
      </c>
      <c r="CO2" s="56"/>
      <c r="CP2" s="56"/>
      <c r="CQ2" s="56"/>
      <c r="CR2" s="57"/>
      <c r="CS2" s="55" t="s">
        <v>160</v>
      </c>
      <c r="CT2" s="56"/>
      <c r="CU2" s="56"/>
      <c r="CV2" s="56"/>
      <c r="CW2" s="57"/>
      <c r="CX2" s="55" t="s">
        <v>161</v>
      </c>
      <c r="CY2" s="56"/>
      <c r="CZ2" s="56"/>
      <c r="DA2" s="56"/>
      <c r="DB2" s="57"/>
      <c r="DC2" s="55" t="s">
        <v>121</v>
      </c>
      <c r="DD2" s="56"/>
      <c r="DE2" s="56"/>
      <c r="DF2" s="56"/>
      <c r="DG2" s="57"/>
      <c r="DH2" s="55" t="s">
        <v>88</v>
      </c>
      <c r="DI2" s="56"/>
      <c r="DJ2" s="56"/>
      <c r="DK2" s="56"/>
      <c r="DL2" s="57"/>
      <c r="DM2" s="55" t="s">
        <v>89</v>
      </c>
      <c r="DN2" s="56"/>
      <c r="DO2" s="56"/>
      <c r="DP2" s="56"/>
      <c r="DQ2" s="57"/>
      <c r="DR2" s="55" t="s">
        <v>138</v>
      </c>
      <c r="DS2" s="56"/>
      <c r="DT2" s="56"/>
      <c r="DU2" s="56"/>
      <c r="DV2" s="57"/>
      <c r="DW2" s="55" t="s">
        <v>90</v>
      </c>
      <c r="DX2" s="56"/>
      <c r="DY2" s="56"/>
      <c r="DZ2" s="56"/>
      <c r="EA2" s="57"/>
      <c r="EB2" s="55" t="s">
        <v>91</v>
      </c>
      <c r="EC2" s="56"/>
      <c r="ED2" s="56"/>
      <c r="EE2" s="56"/>
      <c r="EF2" s="57"/>
      <c r="EG2" s="55" t="s">
        <v>101</v>
      </c>
      <c r="EH2" s="56"/>
      <c r="EI2" s="56"/>
      <c r="EJ2" s="56"/>
      <c r="EK2" s="57"/>
      <c r="EL2" s="55" t="s">
        <v>92</v>
      </c>
      <c r="EM2" s="56"/>
      <c r="EN2" s="56"/>
      <c r="EO2" s="56"/>
      <c r="EP2" s="57"/>
      <c r="EQ2" s="55" t="s">
        <v>93</v>
      </c>
      <c r="ER2" s="56"/>
      <c r="ES2" s="56"/>
      <c r="ET2" s="56"/>
      <c r="EU2" s="57"/>
      <c r="EV2" s="61" t="s">
        <v>94</v>
      </c>
      <c r="EW2" s="62"/>
      <c r="EX2" s="62"/>
      <c r="EY2" s="62"/>
      <c r="EZ2" s="63"/>
      <c r="FA2" s="61" t="s">
        <v>95</v>
      </c>
      <c r="FB2" s="62"/>
      <c r="FC2" s="62"/>
      <c r="FD2" s="62"/>
      <c r="FE2" s="63"/>
      <c r="FF2" s="54" t="s">
        <v>20</v>
      </c>
      <c r="FG2" s="54"/>
      <c r="FH2" s="54"/>
      <c r="FI2" s="54"/>
      <c r="FJ2" s="54"/>
    </row>
    <row r="3" spans="1:167" ht="15" customHeight="1" x14ac:dyDescent="0.25">
      <c r="A3" s="54"/>
      <c r="B3" s="64"/>
      <c r="C3" s="65"/>
      <c r="D3" s="65"/>
      <c r="E3" s="65"/>
      <c r="F3" s="66"/>
      <c r="G3" s="58"/>
      <c r="H3" s="59"/>
      <c r="I3" s="59"/>
      <c r="J3" s="59"/>
      <c r="K3" s="60"/>
      <c r="L3" s="58"/>
      <c r="M3" s="59"/>
      <c r="N3" s="59"/>
      <c r="O3" s="59"/>
      <c r="P3" s="60"/>
      <c r="Q3" s="58"/>
      <c r="R3" s="59"/>
      <c r="S3" s="59"/>
      <c r="T3" s="59"/>
      <c r="U3" s="60"/>
      <c r="V3" s="58"/>
      <c r="W3" s="59"/>
      <c r="X3" s="59"/>
      <c r="Y3" s="59"/>
      <c r="Z3" s="60"/>
      <c r="AA3" s="58"/>
      <c r="AB3" s="59"/>
      <c r="AC3" s="59"/>
      <c r="AD3" s="59"/>
      <c r="AE3" s="60"/>
      <c r="AF3" s="58"/>
      <c r="AG3" s="59"/>
      <c r="AH3" s="59"/>
      <c r="AI3" s="59"/>
      <c r="AJ3" s="60"/>
      <c r="AK3" s="58"/>
      <c r="AL3" s="59"/>
      <c r="AM3" s="59"/>
      <c r="AN3" s="59"/>
      <c r="AO3" s="60"/>
      <c r="AP3" s="58"/>
      <c r="AQ3" s="59"/>
      <c r="AR3" s="59"/>
      <c r="AS3" s="59"/>
      <c r="AT3" s="60"/>
      <c r="AU3" s="58"/>
      <c r="AV3" s="59"/>
      <c r="AW3" s="59"/>
      <c r="AX3" s="59"/>
      <c r="AY3" s="60"/>
      <c r="AZ3" s="58"/>
      <c r="BA3" s="59"/>
      <c r="BB3" s="59"/>
      <c r="BC3" s="59"/>
      <c r="BD3" s="60"/>
      <c r="BE3" s="58"/>
      <c r="BF3" s="59"/>
      <c r="BG3" s="59"/>
      <c r="BH3" s="59"/>
      <c r="BI3" s="60"/>
      <c r="BJ3" s="58"/>
      <c r="BK3" s="59"/>
      <c r="BL3" s="59"/>
      <c r="BM3" s="59"/>
      <c r="BN3" s="60"/>
      <c r="BO3" s="58"/>
      <c r="BP3" s="59"/>
      <c r="BQ3" s="59"/>
      <c r="BR3" s="59"/>
      <c r="BS3" s="60"/>
      <c r="BT3" s="58"/>
      <c r="BU3" s="59"/>
      <c r="BV3" s="59"/>
      <c r="BW3" s="59"/>
      <c r="BX3" s="60"/>
      <c r="BY3" s="58"/>
      <c r="BZ3" s="59"/>
      <c r="CA3" s="59"/>
      <c r="CB3" s="59"/>
      <c r="CC3" s="60"/>
      <c r="CD3" s="58"/>
      <c r="CE3" s="59"/>
      <c r="CF3" s="59"/>
      <c r="CG3" s="59"/>
      <c r="CH3" s="60"/>
      <c r="CI3" s="58"/>
      <c r="CJ3" s="59"/>
      <c r="CK3" s="59"/>
      <c r="CL3" s="59"/>
      <c r="CM3" s="60"/>
      <c r="CN3" s="58"/>
      <c r="CO3" s="59"/>
      <c r="CP3" s="59"/>
      <c r="CQ3" s="59"/>
      <c r="CR3" s="60"/>
      <c r="CS3" s="58"/>
      <c r="CT3" s="59"/>
      <c r="CU3" s="59"/>
      <c r="CV3" s="59"/>
      <c r="CW3" s="60"/>
      <c r="CX3" s="58"/>
      <c r="CY3" s="59"/>
      <c r="CZ3" s="59"/>
      <c r="DA3" s="59"/>
      <c r="DB3" s="60"/>
      <c r="DC3" s="58"/>
      <c r="DD3" s="59"/>
      <c r="DE3" s="59"/>
      <c r="DF3" s="59"/>
      <c r="DG3" s="60"/>
      <c r="DH3" s="58"/>
      <c r="DI3" s="59"/>
      <c r="DJ3" s="59"/>
      <c r="DK3" s="59"/>
      <c r="DL3" s="60"/>
      <c r="DM3" s="58"/>
      <c r="DN3" s="59"/>
      <c r="DO3" s="59"/>
      <c r="DP3" s="59"/>
      <c r="DQ3" s="60"/>
      <c r="DR3" s="58"/>
      <c r="DS3" s="59"/>
      <c r="DT3" s="59"/>
      <c r="DU3" s="59"/>
      <c r="DV3" s="60"/>
      <c r="DW3" s="58"/>
      <c r="DX3" s="59"/>
      <c r="DY3" s="59"/>
      <c r="DZ3" s="59"/>
      <c r="EA3" s="60"/>
      <c r="EB3" s="58"/>
      <c r="EC3" s="59"/>
      <c r="ED3" s="59"/>
      <c r="EE3" s="59"/>
      <c r="EF3" s="60"/>
      <c r="EG3" s="58"/>
      <c r="EH3" s="59"/>
      <c r="EI3" s="59"/>
      <c r="EJ3" s="59"/>
      <c r="EK3" s="60"/>
      <c r="EL3" s="58"/>
      <c r="EM3" s="59"/>
      <c r="EN3" s="59"/>
      <c r="EO3" s="59"/>
      <c r="EP3" s="60"/>
      <c r="EQ3" s="58"/>
      <c r="ER3" s="59"/>
      <c r="ES3" s="59"/>
      <c r="ET3" s="59"/>
      <c r="EU3" s="60"/>
      <c r="EV3" s="64"/>
      <c r="EW3" s="65"/>
      <c r="EX3" s="65"/>
      <c r="EY3" s="65"/>
      <c r="EZ3" s="66"/>
      <c r="FA3" s="64"/>
      <c r="FB3" s="65"/>
      <c r="FC3" s="65"/>
      <c r="FD3" s="65"/>
      <c r="FE3" s="66"/>
      <c r="FF3" s="54"/>
      <c r="FG3" s="54"/>
      <c r="FH3" s="54"/>
      <c r="FI3" s="54"/>
      <c r="FJ3" s="54"/>
    </row>
    <row r="4" spans="1:167" ht="32.25" x14ac:dyDescent="0.25">
      <c r="A4" s="54"/>
      <c r="B4" s="17" t="s">
        <v>21</v>
      </c>
      <c r="C4" s="17" t="s">
        <v>22</v>
      </c>
      <c r="D4" s="17" t="s">
        <v>13</v>
      </c>
      <c r="E4" s="17" t="s">
        <v>14</v>
      </c>
      <c r="F4" s="17" t="s">
        <v>15</v>
      </c>
      <c r="G4" s="17" t="s">
        <v>21</v>
      </c>
      <c r="H4" s="17" t="s">
        <v>22</v>
      </c>
      <c r="I4" s="17" t="s">
        <v>13</v>
      </c>
      <c r="J4" s="17" t="s">
        <v>14</v>
      </c>
      <c r="K4" s="17" t="s">
        <v>15</v>
      </c>
      <c r="L4" s="17" t="s">
        <v>21</v>
      </c>
      <c r="M4" s="17" t="s">
        <v>22</v>
      </c>
      <c r="N4" s="17" t="s">
        <v>13</v>
      </c>
      <c r="O4" s="17" t="s">
        <v>14</v>
      </c>
      <c r="P4" s="17" t="s">
        <v>15</v>
      </c>
      <c r="Q4" s="17" t="s">
        <v>21</v>
      </c>
      <c r="R4" s="17" t="s">
        <v>22</v>
      </c>
      <c r="S4" s="17" t="s">
        <v>13</v>
      </c>
      <c r="T4" s="17" t="s">
        <v>14</v>
      </c>
      <c r="U4" s="17" t="s">
        <v>15</v>
      </c>
      <c r="V4" s="17" t="s">
        <v>21</v>
      </c>
      <c r="W4" s="17" t="s">
        <v>22</v>
      </c>
      <c r="X4" s="17" t="s">
        <v>13</v>
      </c>
      <c r="Y4" s="17" t="s">
        <v>14</v>
      </c>
      <c r="Z4" s="17" t="s">
        <v>15</v>
      </c>
      <c r="AA4" s="17" t="s">
        <v>21</v>
      </c>
      <c r="AB4" s="17" t="s">
        <v>22</v>
      </c>
      <c r="AC4" s="17" t="s">
        <v>13</v>
      </c>
      <c r="AD4" s="17" t="s">
        <v>14</v>
      </c>
      <c r="AE4" s="17" t="s">
        <v>15</v>
      </c>
      <c r="AF4" s="17" t="s">
        <v>21</v>
      </c>
      <c r="AG4" s="17" t="s">
        <v>22</v>
      </c>
      <c r="AH4" s="17" t="s">
        <v>13</v>
      </c>
      <c r="AI4" s="17" t="s">
        <v>14</v>
      </c>
      <c r="AJ4" s="17" t="s">
        <v>15</v>
      </c>
      <c r="AK4" s="17" t="s">
        <v>21</v>
      </c>
      <c r="AL4" s="17" t="s">
        <v>22</v>
      </c>
      <c r="AM4" s="17" t="s">
        <v>13</v>
      </c>
      <c r="AN4" s="17" t="s">
        <v>14</v>
      </c>
      <c r="AO4" s="17" t="s">
        <v>15</v>
      </c>
      <c r="AP4" s="17" t="s">
        <v>21</v>
      </c>
      <c r="AQ4" s="17" t="s">
        <v>22</v>
      </c>
      <c r="AR4" s="17" t="s">
        <v>13</v>
      </c>
      <c r="AS4" s="17" t="s">
        <v>14</v>
      </c>
      <c r="AT4" s="17" t="s">
        <v>15</v>
      </c>
      <c r="AU4" s="17" t="s">
        <v>21</v>
      </c>
      <c r="AV4" s="17" t="s">
        <v>22</v>
      </c>
      <c r="AW4" s="17" t="s">
        <v>13</v>
      </c>
      <c r="AX4" s="17" t="s">
        <v>14</v>
      </c>
      <c r="AY4" s="17" t="s">
        <v>15</v>
      </c>
      <c r="AZ4" s="17" t="s">
        <v>21</v>
      </c>
      <c r="BA4" s="17" t="s">
        <v>22</v>
      </c>
      <c r="BB4" s="17" t="s">
        <v>13</v>
      </c>
      <c r="BC4" s="17" t="s">
        <v>14</v>
      </c>
      <c r="BD4" s="17" t="s">
        <v>15</v>
      </c>
      <c r="BE4" s="17" t="s">
        <v>21</v>
      </c>
      <c r="BF4" s="17" t="s">
        <v>22</v>
      </c>
      <c r="BG4" s="17" t="s">
        <v>13</v>
      </c>
      <c r="BH4" s="17" t="s">
        <v>14</v>
      </c>
      <c r="BI4" s="17" t="s">
        <v>15</v>
      </c>
      <c r="BJ4" s="17" t="s">
        <v>21</v>
      </c>
      <c r="BK4" s="17" t="s">
        <v>22</v>
      </c>
      <c r="BL4" s="17" t="s">
        <v>13</v>
      </c>
      <c r="BM4" s="17" t="s">
        <v>14</v>
      </c>
      <c r="BN4" s="17" t="s">
        <v>15</v>
      </c>
      <c r="BO4" s="17" t="s">
        <v>21</v>
      </c>
      <c r="BP4" s="17" t="s">
        <v>22</v>
      </c>
      <c r="BQ4" s="17" t="s">
        <v>13</v>
      </c>
      <c r="BR4" s="17" t="s">
        <v>14</v>
      </c>
      <c r="BS4" s="17" t="s">
        <v>15</v>
      </c>
      <c r="BT4" s="17" t="s">
        <v>21</v>
      </c>
      <c r="BU4" s="17" t="s">
        <v>22</v>
      </c>
      <c r="BV4" s="17" t="s">
        <v>13</v>
      </c>
      <c r="BW4" s="17" t="s">
        <v>14</v>
      </c>
      <c r="BX4" s="17" t="s">
        <v>15</v>
      </c>
      <c r="BY4" s="17" t="s">
        <v>21</v>
      </c>
      <c r="BZ4" s="17" t="s">
        <v>22</v>
      </c>
      <c r="CA4" s="17" t="s">
        <v>13</v>
      </c>
      <c r="CB4" s="17" t="s">
        <v>14</v>
      </c>
      <c r="CC4" s="17" t="s">
        <v>15</v>
      </c>
      <c r="CD4" s="17" t="s">
        <v>21</v>
      </c>
      <c r="CE4" s="17" t="s">
        <v>22</v>
      </c>
      <c r="CF4" s="17" t="s">
        <v>13</v>
      </c>
      <c r="CG4" s="17" t="s">
        <v>14</v>
      </c>
      <c r="CH4" s="17" t="s">
        <v>15</v>
      </c>
      <c r="CI4" s="17" t="s">
        <v>21</v>
      </c>
      <c r="CJ4" s="17" t="s">
        <v>22</v>
      </c>
      <c r="CK4" s="17" t="s">
        <v>13</v>
      </c>
      <c r="CL4" s="17" t="s">
        <v>14</v>
      </c>
      <c r="CM4" s="17" t="s">
        <v>15</v>
      </c>
      <c r="CN4" s="17" t="s">
        <v>21</v>
      </c>
      <c r="CO4" s="17" t="s">
        <v>22</v>
      </c>
      <c r="CP4" s="17" t="s">
        <v>13</v>
      </c>
      <c r="CQ4" s="17" t="s">
        <v>14</v>
      </c>
      <c r="CR4" s="17" t="s">
        <v>15</v>
      </c>
      <c r="CS4" s="17" t="s">
        <v>21</v>
      </c>
      <c r="CT4" s="17" t="s">
        <v>22</v>
      </c>
      <c r="CU4" s="17" t="s">
        <v>13</v>
      </c>
      <c r="CV4" s="17" t="s">
        <v>14</v>
      </c>
      <c r="CW4" s="17" t="s">
        <v>15</v>
      </c>
      <c r="CX4" s="17" t="s">
        <v>21</v>
      </c>
      <c r="CY4" s="17" t="s">
        <v>22</v>
      </c>
      <c r="CZ4" s="17" t="s">
        <v>13</v>
      </c>
      <c r="DA4" s="17" t="s">
        <v>14</v>
      </c>
      <c r="DB4" s="17" t="s">
        <v>15</v>
      </c>
      <c r="DC4" s="17" t="s">
        <v>21</v>
      </c>
      <c r="DD4" s="17" t="s">
        <v>22</v>
      </c>
      <c r="DE4" s="17" t="s">
        <v>13</v>
      </c>
      <c r="DF4" s="17" t="s">
        <v>14</v>
      </c>
      <c r="DG4" s="17" t="s">
        <v>15</v>
      </c>
      <c r="DH4" s="17" t="s">
        <v>21</v>
      </c>
      <c r="DI4" s="17" t="s">
        <v>22</v>
      </c>
      <c r="DJ4" s="17" t="s">
        <v>13</v>
      </c>
      <c r="DK4" s="17" t="s">
        <v>14</v>
      </c>
      <c r="DL4" s="17" t="s">
        <v>15</v>
      </c>
      <c r="DM4" s="17" t="s">
        <v>21</v>
      </c>
      <c r="DN4" s="17" t="s">
        <v>22</v>
      </c>
      <c r="DO4" s="17" t="s">
        <v>13</v>
      </c>
      <c r="DP4" s="17" t="s">
        <v>14</v>
      </c>
      <c r="DQ4" s="17" t="s">
        <v>15</v>
      </c>
      <c r="DR4" s="17" t="s">
        <v>21</v>
      </c>
      <c r="DS4" s="17" t="s">
        <v>22</v>
      </c>
      <c r="DT4" s="17" t="s">
        <v>13</v>
      </c>
      <c r="DU4" s="17" t="s">
        <v>14</v>
      </c>
      <c r="DV4" s="17" t="s">
        <v>15</v>
      </c>
      <c r="DW4" s="17" t="s">
        <v>21</v>
      </c>
      <c r="DX4" s="17" t="s">
        <v>22</v>
      </c>
      <c r="DY4" s="17" t="s">
        <v>13</v>
      </c>
      <c r="DZ4" s="17" t="s">
        <v>14</v>
      </c>
      <c r="EA4" s="17" t="s">
        <v>15</v>
      </c>
      <c r="EB4" s="17" t="s">
        <v>21</v>
      </c>
      <c r="EC4" s="17" t="s">
        <v>22</v>
      </c>
      <c r="ED4" s="17" t="s">
        <v>13</v>
      </c>
      <c r="EE4" s="17" t="s">
        <v>14</v>
      </c>
      <c r="EF4" s="17" t="s">
        <v>15</v>
      </c>
      <c r="EG4" s="17" t="s">
        <v>21</v>
      </c>
      <c r="EH4" s="17" t="s">
        <v>22</v>
      </c>
      <c r="EI4" s="17" t="s">
        <v>13</v>
      </c>
      <c r="EJ4" s="17" t="s">
        <v>14</v>
      </c>
      <c r="EK4" s="17" t="s">
        <v>15</v>
      </c>
      <c r="EL4" s="17" t="s">
        <v>21</v>
      </c>
      <c r="EM4" s="17" t="s">
        <v>22</v>
      </c>
      <c r="EN4" s="17" t="s">
        <v>13</v>
      </c>
      <c r="EO4" s="17" t="s">
        <v>14</v>
      </c>
      <c r="EP4" s="17" t="s">
        <v>15</v>
      </c>
      <c r="EQ4" s="17" t="s">
        <v>21</v>
      </c>
      <c r="ER4" s="17" t="s">
        <v>22</v>
      </c>
      <c r="ES4" s="17" t="s">
        <v>13</v>
      </c>
      <c r="ET4" s="17" t="s">
        <v>14</v>
      </c>
      <c r="EU4" s="17" t="s">
        <v>15</v>
      </c>
      <c r="EV4" s="17" t="s">
        <v>21</v>
      </c>
      <c r="EW4" s="17" t="s">
        <v>22</v>
      </c>
      <c r="EX4" s="17" t="s">
        <v>13</v>
      </c>
      <c r="EY4" s="17" t="s">
        <v>14</v>
      </c>
      <c r="EZ4" s="17" t="s">
        <v>15</v>
      </c>
      <c r="FA4" s="17" t="s">
        <v>21</v>
      </c>
      <c r="FB4" s="17" t="s">
        <v>22</v>
      </c>
      <c r="FC4" s="17" t="s">
        <v>13</v>
      </c>
      <c r="FD4" s="17" t="s">
        <v>14</v>
      </c>
      <c r="FE4" s="17" t="s">
        <v>15</v>
      </c>
      <c r="FF4" s="17" t="s">
        <v>21</v>
      </c>
      <c r="FG4" s="17" t="s">
        <v>22</v>
      </c>
      <c r="FH4" s="17" t="s">
        <v>13</v>
      </c>
      <c r="FI4" s="17" t="s">
        <v>14</v>
      </c>
      <c r="FJ4" s="17" t="s">
        <v>15</v>
      </c>
    </row>
    <row r="5" spans="1:167" ht="47.25" customHeight="1" x14ac:dyDescent="0.25">
      <c r="A5" s="18" t="s">
        <v>23</v>
      </c>
      <c r="B5" s="54" t="s">
        <v>25</v>
      </c>
      <c r="C5" s="54" t="s">
        <v>25</v>
      </c>
      <c r="D5" s="54" t="s">
        <v>25</v>
      </c>
      <c r="E5" s="54" t="s">
        <v>25</v>
      </c>
      <c r="F5" s="54" t="s">
        <v>25</v>
      </c>
      <c r="G5" s="54" t="s">
        <v>25</v>
      </c>
      <c r="H5" s="54" t="s">
        <v>25</v>
      </c>
      <c r="I5" s="54" t="s">
        <v>25</v>
      </c>
      <c r="J5" s="54" t="s">
        <v>25</v>
      </c>
      <c r="K5" s="54" t="s">
        <v>25</v>
      </c>
      <c r="L5" s="54" t="s">
        <v>25</v>
      </c>
      <c r="M5" s="54" t="s">
        <v>25</v>
      </c>
      <c r="N5" s="54" t="s">
        <v>25</v>
      </c>
      <c r="O5" s="54" t="s">
        <v>25</v>
      </c>
      <c r="P5" s="54" t="s">
        <v>25</v>
      </c>
      <c r="Q5" s="54" t="s">
        <v>25</v>
      </c>
      <c r="R5" s="54" t="s">
        <v>25</v>
      </c>
      <c r="S5" s="54" t="s">
        <v>25</v>
      </c>
      <c r="T5" s="54" t="s">
        <v>25</v>
      </c>
      <c r="U5" s="54" t="s">
        <v>25</v>
      </c>
      <c r="V5" s="54" t="s">
        <v>25</v>
      </c>
      <c r="W5" s="54" t="s">
        <v>25</v>
      </c>
      <c r="X5" s="54" t="s">
        <v>25</v>
      </c>
      <c r="Y5" s="54" t="s">
        <v>25</v>
      </c>
      <c r="Z5" s="54" t="s">
        <v>25</v>
      </c>
      <c r="AA5" s="54" t="s">
        <v>25</v>
      </c>
      <c r="AB5" s="54" t="s">
        <v>25</v>
      </c>
      <c r="AC5" s="54" t="s">
        <v>25</v>
      </c>
      <c r="AD5" s="54" t="s">
        <v>25</v>
      </c>
      <c r="AE5" s="54" t="s">
        <v>25</v>
      </c>
      <c r="AF5" s="54" t="s">
        <v>25</v>
      </c>
      <c r="AG5" s="54" t="s">
        <v>25</v>
      </c>
      <c r="AH5" s="54" t="s">
        <v>25</v>
      </c>
      <c r="AI5" s="54" t="s">
        <v>25</v>
      </c>
      <c r="AJ5" s="54" t="s">
        <v>25</v>
      </c>
      <c r="AK5" s="54" t="s">
        <v>25</v>
      </c>
      <c r="AL5" s="54" t="s">
        <v>25</v>
      </c>
      <c r="AM5" s="54" t="s">
        <v>25</v>
      </c>
      <c r="AN5" s="54" t="s">
        <v>25</v>
      </c>
      <c r="AO5" s="54" t="s">
        <v>25</v>
      </c>
      <c r="AP5" s="54" t="s">
        <v>25</v>
      </c>
      <c r="AQ5" s="54" t="s">
        <v>25</v>
      </c>
      <c r="AR5" s="54" t="s">
        <v>25</v>
      </c>
      <c r="AS5" s="54" t="s">
        <v>25</v>
      </c>
      <c r="AT5" s="54" t="s">
        <v>25</v>
      </c>
      <c r="AU5" s="54" t="s">
        <v>25</v>
      </c>
      <c r="AV5" s="54" t="s">
        <v>25</v>
      </c>
      <c r="AW5" s="54" t="s">
        <v>25</v>
      </c>
      <c r="AX5" s="54" t="s">
        <v>25</v>
      </c>
      <c r="AY5" s="54" t="s">
        <v>25</v>
      </c>
      <c r="AZ5" s="54" t="s">
        <v>25</v>
      </c>
      <c r="BA5" s="54" t="s">
        <v>25</v>
      </c>
      <c r="BB5" s="54" t="s">
        <v>25</v>
      </c>
      <c r="BC5" s="54" t="s">
        <v>25</v>
      </c>
      <c r="BD5" s="54" t="s">
        <v>25</v>
      </c>
      <c r="BE5" s="54" t="s">
        <v>25</v>
      </c>
      <c r="BF5" s="54" t="s">
        <v>25</v>
      </c>
      <c r="BG5" s="54" t="s">
        <v>25</v>
      </c>
      <c r="BH5" s="54" t="s">
        <v>25</v>
      </c>
      <c r="BI5" s="54" t="s">
        <v>25</v>
      </c>
      <c r="BJ5" s="54" t="s">
        <v>25</v>
      </c>
      <c r="BK5" s="54" t="s">
        <v>25</v>
      </c>
      <c r="BL5" s="54" t="s">
        <v>25</v>
      </c>
      <c r="BM5" s="54" t="s">
        <v>25</v>
      </c>
      <c r="BN5" s="54" t="s">
        <v>25</v>
      </c>
      <c r="BO5" s="54" t="s">
        <v>25</v>
      </c>
      <c r="BP5" s="54" t="s">
        <v>25</v>
      </c>
      <c r="BQ5" s="54" t="s">
        <v>25</v>
      </c>
      <c r="BR5" s="54" t="s">
        <v>25</v>
      </c>
      <c r="BS5" s="54" t="s">
        <v>25</v>
      </c>
      <c r="BT5" s="54" t="s">
        <v>25</v>
      </c>
      <c r="BU5" s="54" t="s">
        <v>25</v>
      </c>
      <c r="BV5" s="54" t="s">
        <v>25</v>
      </c>
      <c r="BW5" s="54" t="s">
        <v>25</v>
      </c>
      <c r="BX5" s="54" t="s">
        <v>25</v>
      </c>
      <c r="BY5" s="54" t="s">
        <v>25</v>
      </c>
      <c r="BZ5" s="54" t="s">
        <v>25</v>
      </c>
      <c r="CA5" s="54" t="s">
        <v>25</v>
      </c>
      <c r="CB5" s="54" t="s">
        <v>25</v>
      </c>
      <c r="CC5" s="54" t="s">
        <v>25</v>
      </c>
      <c r="CD5" s="54" t="s">
        <v>25</v>
      </c>
      <c r="CE5" s="54" t="s">
        <v>25</v>
      </c>
      <c r="CF5" s="54" t="s">
        <v>25</v>
      </c>
      <c r="CG5" s="54" t="s">
        <v>25</v>
      </c>
      <c r="CH5" s="54" t="s">
        <v>25</v>
      </c>
      <c r="CI5" s="54" t="s">
        <v>25</v>
      </c>
      <c r="CJ5" s="54" t="s">
        <v>25</v>
      </c>
      <c r="CK5" s="54" t="s">
        <v>25</v>
      </c>
      <c r="CL5" s="54" t="s">
        <v>25</v>
      </c>
      <c r="CM5" s="54" t="s">
        <v>25</v>
      </c>
      <c r="CN5" s="54" t="s">
        <v>25</v>
      </c>
      <c r="CO5" s="54" t="s">
        <v>25</v>
      </c>
      <c r="CP5" s="54" t="s">
        <v>25</v>
      </c>
      <c r="CQ5" s="54" t="s">
        <v>25</v>
      </c>
      <c r="CR5" s="54" t="s">
        <v>25</v>
      </c>
      <c r="CS5" s="54" t="s">
        <v>25</v>
      </c>
      <c r="CT5" s="54" t="s">
        <v>25</v>
      </c>
      <c r="CU5" s="54" t="s">
        <v>25</v>
      </c>
      <c r="CV5" s="54" t="s">
        <v>25</v>
      </c>
      <c r="CW5" s="54" t="s">
        <v>25</v>
      </c>
      <c r="CX5" s="54" t="s">
        <v>25</v>
      </c>
      <c r="CY5" s="54" t="s">
        <v>25</v>
      </c>
      <c r="CZ5" s="54" t="s">
        <v>25</v>
      </c>
      <c r="DA5" s="54" t="s">
        <v>25</v>
      </c>
      <c r="DB5" s="54" t="s">
        <v>25</v>
      </c>
      <c r="DC5" s="54" t="s">
        <v>25</v>
      </c>
      <c r="DD5" s="54" t="s">
        <v>25</v>
      </c>
      <c r="DE5" s="54" t="s">
        <v>25</v>
      </c>
      <c r="DF5" s="54" t="s">
        <v>25</v>
      </c>
      <c r="DG5" s="54" t="s">
        <v>25</v>
      </c>
      <c r="DH5" s="54" t="s">
        <v>25</v>
      </c>
      <c r="DI5" s="54" t="s">
        <v>25</v>
      </c>
      <c r="DJ5" s="54" t="s">
        <v>25</v>
      </c>
      <c r="DK5" s="54" t="s">
        <v>25</v>
      </c>
      <c r="DL5" s="54" t="s">
        <v>25</v>
      </c>
      <c r="DM5" s="54" t="s">
        <v>25</v>
      </c>
      <c r="DN5" s="54" t="s">
        <v>25</v>
      </c>
      <c r="DO5" s="54" t="s">
        <v>25</v>
      </c>
      <c r="DP5" s="54" t="s">
        <v>25</v>
      </c>
      <c r="DQ5" s="54" t="s">
        <v>25</v>
      </c>
      <c r="DR5" s="54" t="s">
        <v>25</v>
      </c>
      <c r="DS5" s="54" t="s">
        <v>25</v>
      </c>
      <c r="DT5" s="54" t="s">
        <v>25</v>
      </c>
      <c r="DU5" s="54" t="s">
        <v>25</v>
      </c>
      <c r="DV5" s="54" t="s">
        <v>25</v>
      </c>
      <c r="DW5" s="54" t="s">
        <v>25</v>
      </c>
      <c r="DX5" s="54" t="s">
        <v>25</v>
      </c>
      <c r="DY5" s="54" t="s">
        <v>25</v>
      </c>
      <c r="DZ5" s="54" t="s">
        <v>25</v>
      </c>
      <c r="EA5" s="54" t="s">
        <v>25</v>
      </c>
      <c r="EB5" s="54" t="s">
        <v>25</v>
      </c>
      <c r="EC5" s="54" t="s">
        <v>25</v>
      </c>
      <c r="ED5" s="54" t="s">
        <v>25</v>
      </c>
      <c r="EE5" s="54" t="s">
        <v>25</v>
      </c>
      <c r="EF5" s="54" t="s">
        <v>25</v>
      </c>
      <c r="EG5" s="54" t="s">
        <v>25</v>
      </c>
      <c r="EH5" s="54" t="s">
        <v>25</v>
      </c>
      <c r="EI5" s="54" t="s">
        <v>25</v>
      </c>
      <c r="EJ5" s="54" t="s">
        <v>25</v>
      </c>
      <c r="EK5" s="54" t="s">
        <v>25</v>
      </c>
      <c r="EL5" s="54" t="s">
        <v>25</v>
      </c>
      <c r="EM5" s="54" t="s">
        <v>25</v>
      </c>
      <c r="EN5" s="54" t="s">
        <v>25</v>
      </c>
      <c r="EO5" s="54" t="s">
        <v>25</v>
      </c>
      <c r="EP5" s="54" t="s">
        <v>25</v>
      </c>
      <c r="EQ5" s="54" t="s">
        <v>25</v>
      </c>
      <c r="ER5" s="54" t="s">
        <v>25</v>
      </c>
      <c r="ES5" s="54" t="s">
        <v>25</v>
      </c>
      <c r="ET5" s="54" t="s">
        <v>25</v>
      </c>
      <c r="EU5" s="54" t="s">
        <v>25</v>
      </c>
      <c r="EV5" s="67" t="s">
        <v>25</v>
      </c>
      <c r="EW5" s="67" t="s">
        <v>25</v>
      </c>
      <c r="EX5" s="67" t="s">
        <v>25</v>
      </c>
      <c r="EY5" s="67" t="s">
        <v>25</v>
      </c>
      <c r="EZ5" s="67" t="s">
        <v>25</v>
      </c>
      <c r="FA5" s="67" t="s">
        <v>25</v>
      </c>
      <c r="FB5" s="67" t="s">
        <v>25</v>
      </c>
      <c r="FC5" s="67" t="s">
        <v>25</v>
      </c>
      <c r="FD5" s="67" t="s">
        <v>25</v>
      </c>
      <c r="FE5" s="67" t="s">
        <v>25</v>
      </c>
      <c r="FF5" s="69">
        <f>SUM(FF7:FF21)</f>
        <v>188436.30000000002</v>
      </c>
      <c r="FG5" s="69">
        <f>SUM(FG7:FG21)</f>
        <v>563720.63079700002</v>
      </c>
      <c r="FH5" s="69">
        <f t="shared" ref="FH5:FJ5" si="0">SUM(FH7:FH21)</f>
        <v>625736.55225477519</v>
      </c>
      <c r="FI5" s="69">
        <f t="shared" si="0"/>
        <v>636286.40546570125</v>
      </c>
      <c r="FJ5" s="69">
        <f t="shared" si="0"/>
        <v>648879.42772076651</v>
      </c>
    </row>
    <row r="6" spans="1:167" ht="35.25" customHeight="1" x14ac:dyDescent="0.25">
      <c r="A6" s="18" t="s">
        <v>24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4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9"/>
      <c r="FG6" s="69"/>
      <c r="FH6" s="69"/>
      <c r="FI6" s="69"/>
      <c r="FJ6" s="69"/>
    </row>
    <row r="7" spans="1:167" ht="54.75" customHeight="1" x14ac:dyDescent="0.25">
      <c r="A7" s="25" t="s">
        <v>125</v>
      </c>
      <c r="B7" s="35">
        <f>(171796.6-48449)/G7</f>
        <v>1163.6566037735849</v>
      </c>
      <c r="C7" s="35">
        <f>'[1]2-ԸՆԴԱՄԵՆԸ ԾԱԽՍԵՐ'!$F$20/130</f>
        <v>3239.7284615384615</v>
      </c>
      <c r="D7" s="35">
        <f>'[1]2-ԸՆԴԱՄԵՆԸ ԾԱԽՍԵՐ'!$G$20/130</f>
        <v>3357.8249596565806</v>
      </c>
      <c r="E7" s="35">
        <f>'[1]2-ԸՆԴԱՄԵՆԸ ԾԱԽՍԵՐ'!$K$20/130</f>
        <v>3421.1397014466102</v>
      </c>
      <c r="F7" s="35">
        <f>'[1]2-ԸՆԴԱՄԵՆԸ ԾԱԽՍԵՐ'!$L$20/130</f>
        <v>3492.5576719781102</v>
      </c>
      <c r="G7" s="35">
        <v>106</v>
      </c>
      <c r="H7" s="35">
        <v>130</v>
      </c>
      <c r="I7" s="35">
        <v>130</v>
      </c>
      <c r="J7" s="35">
        <v>130</v>
      </c>
      <c r="K7" s="35">
        <v>130</v>
      </c>
      <c r="L7" s="35">
        <v>96</v>
      </c>
      <c r="M7" s="35"/>
      <c r="N7" s="35"/>
      <c r="O7" s="35"/>
      <c r="P7" s="35"/>
      <c r="Q7" s="35">
        <f>48449/L7</f>
        <v>504.67708333333331</v>
      </c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>
        <f>B7*G7+L7*Q7</f>
        <v>171796.6</v>
      </c>
      <c r="FG7" s="26">
        <f>C7*H7</f>
        <v>421164.7</v>
      </c>
      <c r="FH7" s="26">
        <f>D7*I7</f>
        <v>436517.24475535547</v>
      </c>
      <c r="FI7" s="26">
        <f>E7*J7</f>
        <v>444748.16118805931</v>
      </c>
      <c r="FJ7" s="26">
        <f>F7*K7</f>
        <v>454032.49735715432</v>
      </c>
      <c r="FK7" s="28">
        <f>FH7-FG7</f>
        <v>15352.544755355455</v>
      </c>
    </row>
    <row r="8" spans="1:167" ht="51.75" customHeight="1" x14ac:dyDescent="0.25">
      <c r="A8" s="25" t="s">
        <v>82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>
        <v>94</v>
      </c>
      <c r="M8" s="35">
        <v>130</v>
      </c>
      <c r="N8" s="35">
        <v>130</v>
      </c>
      <c r="O8" s="35">
        <v>130</v>
      </c>
      <c r="P8" s="35">
        <v>130</v>
      </c>
      <c r="Q8" s="35">
        <f>15902.1/L8</f>
        <v>169.17127659574467</v>
      </c>
      <c r="R8" s="35">
        <f>'[1]2-ԸՆԴԱՄԵՆԸ ԾԱԽՍԵՐ'!$F$21/M8</f>
        <v>822.58692307692309</v>
      </c>
      <c r="S8" s="35">
        <f>'[1]2-ԸՆԴԱՄԵՆԸ ԾԱԽՍԵՐ'!$G$21/130</f>
        <v>901.43104790769212</v>
      </c>
      <c r="T8" s="35">
        <f>'[1]2-ԸՆԴԱՄԵՆԸ ԾԱԽՍԵՐ'!$K$21/130</f>
        <v>918.2799585230772</v>
      </c>
      <c r="U8" s="35">
        <f>'[1]2-ԸՆԴԱՄԵՆԸ ԾԱԽՍԵՐ'!$L$21/130</f>
        <v>937.38215718461527</v>
      </c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>
        <f>L8*Q8+0.1</f>
        <v>15902.199999999999</v>
      </c>
      <c r="FG8" s="26">
        <f>M8*R8</f>
        <v>106936.3</v>
      </c>
      <c r="FH8" s="26">
        <f>N8*S8</f>
        <v>117186.03622799998</v>
      </c>
      <c r="FI8" s="26">
        <f>O8*T8</f>
        <v>119376.39460800003</v>
      </c>
      <c r="FJ8" s="26">
        <f>P8*U8</f>
        <v>121859.68043399998</v>
      </c>
      <c r="FK8" s="28">
        <f>FH8-FG8</f>
        <v>10249.73622799998</v>
      </c>
    </row>
    <row r="9" spans="1:167" ht="53.25" customHeight="1" x14ac:dyDescent="0.25">
      <c r="A9" s="25" t="s">
        <v>83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>
        <v>0</v>
      </c>
      <c r="W9" s="35">
        <f>'[1]2-ԸՆԴԱՄԵՆԸ ԾԱԽՍԵՐ'!$F$22/96</f>
        <v>139.54583333333332</v>
      </c>
      <c r="X9" s="35">
        <f>'[1]2-ԸՆԴԱՄԵՆԸ ԾԱԽՍԵՐ'!$G$22/96</f>
        <v>305.12570722222216</v>
      </c>
      <c r="Y9" s="35">
        <f>'[1]2-ԸՆԴԱՄԵՆԸ ԾԱԽՍԵՐ'!$K$22/96</f>
        <v>315.31923220370373</v>
      </c>
      <c r="Z9" s="35">
        <f>'[1]2-ԸՆԴԱՄԵՆԸ ԾԱԽՍԵՐ'!$L$22/96</f>
        <v>323.91715157839502</v>
      </c>
      <c r="AA9" s="35">
        <v>0</v>
      </c>
      <c r="AB9" s="35">
        <v>96</v>
      </c>
      <c r="AC9" s="35">
        <v>96</v>
      </c>
      <c r="AD9" s="35">
        <v>96</v>
      </c>
      <c r="AE9" s="35">
        <v>96</v>
      </c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>
        <f>V9*AA9</f>
        <v>0</v>
      </c>
      <c r="FG9" s="26">
        <f>W9*AB9</f>
        <v>13396.399999999998</v>
      </c>
      <c r="FH9" s="26">
        <f>X9*AC9</f>
        <v>29292.067893333326</v>
      </c>
      <c r="FI9" s="26">
        <f>Y9*AD9</f>
        <v>30270.64629155556</v>
      </c>
      <c r="FJ9" s="26">
        <f>Z9*AE9</f>
        <v>31096.04655152592</v>
      </c>
    </row>
    <row r="10" spans="1:167" ht="25.5" x14ac:dyDescent="0.25">
      <c r="A10" s="25" t="s">
        <v>84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>
        <v>0</v>
      </c>
      <c r="AG10" s="35">
        <v>196481</v>
      </c>
      <c r="AH10" s="35">
        <f>'[1]7-էլ-էներգիա'!$H$19</f>
        <v>364524.92</v>
      </c>
      <c r="AI10" s="35">
        <f>'[1]7-էլ-էներգիա'!$H$19</f>
        <v>364524.92</v>
      </c>
      <c r="AJ10" s="35">
        <f>'[1]7-էլ-էներգիա'!$H$19</f>
        <v>364524.92</v>
      </c>
      <c r="AK10" s="35">
        <v>0</v>
      </c>
      <c r="AL10" s="36">
        <v>44.98</v>
      </c>
      <c r="AM10" s="36">
        <v>44.98</v>
      </c>
      <c r="AN10" s="36">
        <v>44.98</v>
      </c>
      <c r="AO10" s="36">
        <v>44.98</v>
      </c>
      <c r="AP10" s="35">
        <v>0</v>
      </c>
      <c r="AQ10" s="35">
        <f>11657</f>
        <v>11657</v>
      </c>
      <c r="AR10" s="35">
        <f>'[1]9-գազով ջեռուցում'!$K$9+'[1]9-գազով ջեռուցում'!$K$10</f>
        <v>65938.422900000005</v>
      </c>
      <c r="AS10" s="35">
        <f>'[1]9-գազով ջեռուցում'!$K$9+'[1]9-գազով ջեռուցում'!$K$10</f>
        <v>65938.422900000005</v>
      </c>
      <c r="AT10" s="35">
        <f>'[1]9-գազով ջեռուցում'!$K$9+'[1]9-գազով ջեռուցում'!$K$10</f>
        <v>65938.422900000005</v>
      </c>
      <c r="AU10" s="35" t="s">
        <v>109</v>
      </c>
      <c r="AV10" s="35">
        <v>139</v>
      </c>
      <c r="AW10" s="35">
        <v>138.99940000000001</v>
      </c>
      <c r="AX10" s="35">
        <v>138.99940000000001</v>
      </c>
      <c r="AY10" s="35">
        <v>138.99940000000001</v>
      </c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32" t="s">
        <v>109</v>
      </c>
      <c r="FG10" s="26">
        <f>(AG10*AL10)/1000*0.65+(AQ10*AV10)/1000</f>
        <v>7364.8379970000005</v>
      </c>
      <c r="FH10" s="26">
        <f>(AH10*AM10)/1000*0.65+(AR10*AW10)/1000+0.1</f>
        <v>19823.11630608626</v>
      </c>
      <c r="FI10" s="26">
        <f>(AI10*AN10)/1000*0.65+(AS10*AX10)/1000+0.1</f>
        <v>19823.11630608626</v>
      </c>
      <c r="FJ10" s="26">
        <f>(AJ10*AO10)/1000*0.65+(AT10*AY10)/1000+0.1</f>
        <v>19823.11630608626</v>
      </c>
    </row>
    <row r="11" spans="1:167" ht="25.5" x14ac:dyDescent="0.25">
      <c r="A11" s="25" t="s">
        <v>85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>
        <f>'axyusak 1'!E17</f>
        <v>0</v>
      </c>
      <c r="BA11" s="26">
        <f>'axyusak 1'!F17</f>
        <v>185.9</v>
      </c>
      <c r="BB11" s="26">
        <f>'axyusak 1'!G17</f>
        <v>1708.8</v>
      </c>
      <c r="BC11" s="26">
        <f>'axyusak 1'!H17</f>
        <v>1708.8</v>
      </c>
      <c r="BD11" s="26">
        <f>'axyusak 1'!I17</f>
        <v>1708.8</v>
      </c>
      <c r="BE11" s="26">
        <f>'axyusak 1'!E18</f>
        <v>0</v>
      </c>
      <c r="BF11" s="26">
        <f>'axyusak 1'!F18</f>
        <v>300</v>
      </c>
      <c r="BG11" s="26">
        <f>'axyusak 1'!G18</f>
        <v>500</v>
      </c>
      <c r="BH11" s="26">
        <f>'axyusak 1'!H18</f>
        <v>500</v>
      </c>
      <c r="BI11" s="26">
        <f>'axyusak 1'!I18</f>
        <v>500</v>
      </c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>
        <f>'axyusak 1'!E19</f>
        <v>0</v>
      </c>
      <c r="CE11" s="26">
        <f>'axyusak 1'!F19</f>
        <v>0</v>
      </c>
      <c r="CF11" s="26">
        <f>'axyusak 1'!G19</f>
        <v>1200</v>
      </c>
      <c r="CG11" s="26">
        <f>'axyusak 1'!H19</f>
        <v>1200</v>
      </c>
      <c r="CH11" s="26">
        <f>'axyusak 1'!I19</f>
        <v>1200</v>
      </c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>
        <f>AZ11+BE11+CD11</f>
        <v>0</v>
      </c>
      <c r="FG11" s="26">
        <f>BA11+BF11+CE11</f>
        <v>485.9</v>
      </c>
      <c r="FH11" s="26">
        <f>BB11+BG11+CF11</f>
        <v>3408.8</v>
      </c>
      <c r="FI11" s="26">
        <f>BC11+BH11+CG11</f>
        <v>3408.8</v>
      </c>
      <c r="FJ11" s="26">
        <f>BD11+BI11+CH11</f>
        <v>3408.8</v>
      </c>
    </row>
    <row r="12" spans="1:167" ht="25.5" x14ac:dyDescent="0.25">
      <c r="A12" s="25" t="s">
        <v>114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>
        <f>'[1]3-Ծախսերի բացվածք'!$F$25</f>
        <v>7607.2</v>
      </c>
      <c r="BL12" s="26">
        <f>'[1]3-Ծախսերի բացվածք'!$H$25</f>
        <v>5299.9758719999963</v>
      </c>
      <c r="BM12" s="26">
        <f>'[1]3-Ծախսերի բացվածք'!$H$25</f>
        <v>5299.9758719999963</v>
      </c>
      <c r="BN12" s="26">
        <f>'[1]3-Ծախսերի բացվածք'!$H$25</f>
        <v>5299.9758719999963</v>
      </c>
      <c r="BO12" s="26">
        <v>0</v>
      </c>
      <c r="BP12" s="26">
        <v>235</v>
      </c>
      <c r="BQ12" s="26">
        <v>335</v>
      </c>
      <c r="BR12" s="26">
        <v>335</v>
      </c>
      <c r="BS12" s="26">
        <v>335</v>
      </c>
      <c r="BT12" s="26">
        <v>0</v>
      </c>
      <c r="BU12" s="26">
        <v>1684</v>
      </c>
      <c r="BV12" s="26">
        <v>960</v>
      </c>
      <c r="BW12" s="26">
        <v>960</v>
      </c>
      <c r="BX12" s="26">
        <v>960</v>
      </c>
      <c r="BY12" s="26">
        <v>0</v>
      </c>
      <c r="BZ12" s="26">
        <v>300</v>
      </c>
      <c r="CA12" s="26">
        <v>576</v>
      </c>
      <c r="CB12" s="26">
        <v>576</v>
      </c>
      <c r="CC12" s="26">
        <v>576</v>
      </c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>
        <f>BJ12+BO12+BT12+BY12</f>
        <v>0</v>
      </c>
      <c r="FG12" s="26">
        <f>BK12+BP12+BU12+BZ12</f>
        <v>9826.2000000000007</v>
      </c>
      <c r="FH12" s="26">
        <f>BL12+BQ12+BV12+CA12</f>
        <v>7170.9758719999963</v>
      </c>
      <c r="FI12" s="26">
        <f>BM12+BR12+BW12+CB12</f>
        <v>7170.9758719999963</v>
      </c>
      <c r="FJ12" s="26">
        <f>BN12+BS12+BX12+CC12</f>
        <v>7170.9758719999963</v>
      </c>
      <c r="FK12" s="28"/>
    </row>
    <row r="13" spans="1:167" ht="25.5" x14ac:dyDescent="0.25">
      <c r="A13" s="25" t="s">
        <v>86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>
        <f>'axyusak 1'!E24</f>
        <v>0</v>
      </c>
      <c r="CJ13" s="26">
        <f>'axyusak 1'!F24</f>
        <v>680</v>
      </c>
      <c r="CK13" s="26">
        <f>'axyusak 1'!G24</f>
        <v>540</v>
      </c>
      <c r="CL13" s="26">
        <f>'axyusak 1'!H24</f>
        <v>540</v>
      </c>
      <c r="CM13" s="26">
        <f>'axyusak 1'!I24</f>
        <v>540</v>
      </c>
      <c r="CN13" s="26">
        <v>0</v>
      </c>
      <c r="CO13" s="26">
        <v>400</v>
      </c>
      <c r="CP13" s="26">
        <v>370</v>
      </c>
      <c r="CQ13" s="26">
        <v>370</v>
      </c>
      <c r="CR13" s="26">
        <v>370</v>
      </c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>
        <f>CI13</f>
        <v>0</v>
      </c>
      <c r="FG13" s="26">
        <f>CJ13+CO13</f>
        <v>1080</v>
      </c>
      <c r="FH13" s="26">
        <f>CK13+CP13</f>
        <v>910</v>
      </c>
      <c r="FI13" s="26">
        <f>CL13+CQ13</f>
        <v>910</v>
      </c>
      <c r="FJ13" s="26">
        <f>CM13+CR13</f>
        <v>910</v>
      </c>
    </row>
    <row r="14" spans="1:167" ht="51" x14ac:dyDescent="0.25">
      <c r="A14" s="25" t="s">
        <v>104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>
        <f>'axyusak 1'!E25</f>
        <v>0</v>
      </c>
      <c r="CT14" s="26">
        <f>'axyusak 1'!F25</f>
        <v>0</v>
      </c>
      <c r="CU14" s="26">
        <f>'axyusak 1'!G25</f>
        <v>33</v>
      </c>
      <c r="CV14" s="26">
        <f>'axyusak 1'!H25</f>
        <v>33</v>
      </c>
      <c r="CW14" s="26">
        <f>'axyusak 1'!I25</f>
        <v>33</v>
      </c>
      <c r="CX14" s="26">
        <v>0</v>
      </c>
      <c r="CY14" s="26">
        <v>0</v>
      </c>
      <c r="CZ14" s="26">
        <f>'axyusak 1'!G26</f>
        <v>93</v>
      </c>
      <c r="DA14" s="26">
        <f>'axyusak 1'!H26</f>
        <v>93</v>
      </c>
      <c r="DB14" s="26">
        <f>'axyusak 1'!I26</f>
        <v>93</v>
      </c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>
        <f>CS14</f>
        <v>0</v>
      </c>
      <c r="FG14" s="26">
        <f>CT14</f>
        <v>0</v>
      </c>
      <c r="FH14" s="26">
        <f>CZ14*CU14</f>
        <v>3069</v>
      </c>
      <c r="FI14" s="26">
        <f t="shared" ref="FI14:FJ14" si="1">DA14*CV14</f>
        <v>3069</v>
      </c>
      <c r="FJ14" s="26">
        <f t="shared" si="1"/>
        <v>3069</v>
      </c>
    </row>
    <row r="15" spans="1:167" ht="38.25" x14ac:dyDescent="0.25">
      <c r="A15" s="25" t="s">
        <v>120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>
        <v>0</v>
      </c>
      <c r="DD15" s="26">
        <v>350</v>
      </c>
      <c r="DE15" s="26">
        <f>'[1]3-Ծախսերի բացվածք'!$H$92</f>
        <v>348.6</v>
      </c>
      <c r="DF15" s="26">
        <f>'[1]3-Ծախսերի բացվածք'!$H$92</f>
        <v>348.6</v>
      </c>
      <c r="DG15" s="26">
        <f>'[1]3-Ծախսերի բացվածք'!$H$92</f>
        <v>348.6</v>
      </c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>
        <f>CS15</f>
        <v>0</v>
      </c>
      <c r="FG15" s="26">
        <f>DD15</f>
        <v>350</v>
      </c>
      <c r="FH15" s="26">
        <f t="shared" ref="FH15:FJ15" si="2">DE15</f>
        <v>348.6</v>
      </c>
      <c r="FI15" s="26">
        <f t="shared" si="2"/>
        <v>348.6</v>
      </c>
      <c r="FJ15" s="26">
        <f t="shared" si="2"/>
        <v>348.6</v>
      </c>
    </row>
    <row r="16" spans="1:167" ht="25.5" x14ac:dyDescent="0.25">
      <c r="A16" s="25" t="s">
        <v>87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>
        <f>'axyusak 1'!E28</f>
        <v>0</v>
      </c>
      <c r="DI16" s="26">
        <f>'axyusak 1'!F28</f>
        <v>100</v>
      </c>
      <c r="DJ16" s="26">
        <f>'axyusak 1'!G28</f>
        <v>250</v>
      </c>
      <c r="DK16" s="26">
        <f>'axyusak 1'!H28</f>
        <v>250</v>
      </c>
      <c r="DL16" s="26">
        <f>'axyusak 1'!I28</f>
        <v>250</v>
      </c>
      <c r="DM16" s="26">
        <f>'axyusak 1'!E30</f>
        <v>0</v>
      </c>
      <c r="DN16" s="26">
        <f>'axyusak 1'!F30</f>
        <v>0</v>
      </c>
      <c r="DO16" s="26">
        <f>'axyusak 1'!G30</f>
        <v>504</v>
      </c>
      <c r="DP16" s="26">
        <f>'axyusak 1'!H30</f>
        <v>504</v>
      </c>
      <c r="DQ16" s="26">
        <f>'axyusak 1'!I30</f>
        <v>504</v>
      </c>
      <c r="DR16" s="26">
        <v>0</v>
      </c>
      <c r="DS16" s="26">
        <v>0</v>
      </c>
      <c r="DT16" s="26">
        <v>96</v>
      </c>
      <c r="DU16" s="26">
        <v>96</v>
      </c>
      <c r="DV16" s="26">
        <v>96</v>
      </c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>
        <f>DH16+DM16+DW16+EB16</f>
        <v>0</v>
      </c>
      <c r="FG16" s="26">
        <f>DI16+DN16+DX16+EC16</f>
        <v>100</v>
      </c>
      <c r="FH16" s="26">
        <f>DJ16+DO16+DY16+ED16+DT16</f>
        <v>850</v>
      </c>
      <c r="FI16" s="26">
        <f t="shared" ref="FI16:FJ16" si="3">DK16+DP16+DZ16+EE16+DU16</f>
        <v>850</v>
      </c>
      <c r="FJ16" s="26">
        <f t="shared" si="3"/>
        <v>850</v>
      </c>
    </row>
    <row r="17" spans="1:167" ht="38.25" x14ac:dyDescent="0.25">
      <c r="A17" s="25" t="s">
        <v>102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>
        <f>'axyusak 1'!E33</f>
        <v>0</v>
      </c>
      <c r="EH17" s="26">
        <f>'axyusak 1'!F33</f>
        <v>500</v>
      </c>
      <c r="EI17" s="26">
        <f>'axyusak 1'!G33</f>
        <v>950</v>
      </c>
      <c r="EJ17" s="26">
        <f>'axyusak 1'!H33</f>
        <v>500</v>
      </c>
      <c r="EK17" s="26">
        <f>'axyusak 1'!I33</f>
        <v>500</v>
      </c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>
        <f>DH17+DM17+DW17+EB17</f>
        <v>0</v>
      </c>
      <c r="FG17" s="26">
        <f>EH17</f>
        <v>500</v>
      </c>
      <c r="FH17" s="26">
        <f t="shared" ref="FH17:FJ17" si="4">EI17</f>
        <v>950</v>
      </c>
      <c r="FI17" s="26">
        <f t="shared" si="4"/>
        <v>500</v>
      </c>
      <c r="FJ17" s="26">
        <f t="shared" si="4"/>
        <v>500</v>
      </c>
    </row>
    <row r="18" spans="1:167" ht="51" x14ac:dyDescent="0.25">
      <c r="A18" s="25" t="s">
        <v>99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>
        <f>'axyusak 1'!E32</f>
        <v>0</v>
      </c>
      <c r="DX18" s="26">
        <f>'axyusak 1'!F32</f>
        <v>0</v>
      </c>
      <c r="DY18" s="26">
        <f>'axyusak 1'!G32</f>
        <v>400</v>
      </c>
      <c r="DZ18" s="26">
        <f>'axyusak 1'!H32</f>
        <v>400</v>
      </c>
      <c r="EA18" s="26">
        <f>'axyusak 1'!I32</f>
        <v>400</v>
      </c>
      <c r="EB18" s="26">
        <f>'axyusak 1'!E34</f>
        <v>0</v>
      </c>
      <c r="EC18" s="26">
        <f>'axyusak 1'!F34</f>
        <v>400</v>
      </c>
      <c r="ED18" s="26">
        <f>'axyusak 1'!G34</f>
        <v>200</v>
      </c>
      <c r="EE18" s="26">
        <f>'axyusak 1'!H34</f>
        <v>200</v>
      </c>
      <c r="EF18" s="26">
        <f>'axyusak 1'!I34</f>
        <v>200</v>
      </c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>
        <f>DH18+DM18+DW18+EB18</f>
        <v>0</v>
      </c>
      <c r="FG18" s="26">
        <f t="shared" ref="FG18" si="5">DI18+DN18+DX18+EC18</f>
        <v>400</v>
      </c>
      <c r="FH18" s="26">
        <f t="shared" ref="FH18" si="6">DJ18+DO18+DY18+ED18</f>
        <v>600</v>
      </c>
      <c r="FI18" s="26">
        <f t="shared" ref="FI18" si="7">DK18+DP18+DZ18+EE18</f>
        <v>600</v>
      </c>
      <c r="FJ18" s="26">
        <f t="shared" ref="FJ18" si="8">DL18+DQ18+EA18+EF18</f>
        <v>600</v>
      </c>
    </row>
    <row r="19" spans="1:167" ht="38.25" x14ac:dyDescent="0.25">
      <c r="A19" s="25" t="s">
        <v>96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>
        <f>'axyusak 1'!E35</f>
        <v>0</v>
      </c>
      <c r="EM19" s="26">
        <f>'axyusak 1'!F35</f>
        <v>0</v>
      </c>
      <c r="EN19" s="26">
        <f>'axyusak 1'!G35</f>
        <v>195</v>
      </c>
      <c r="EO19" s="26">
        <f>'axyusak 1'!H35</f>
        <v>195</v>
      </c>
      <c r="EP19" s="26">
        <f>'axyusak 1'!I35</f>
        <v>195</v>
      </c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>
        <f>EL19</f>
        <v>0</v>
      </c>
      <c r="FG19" s="26">
        <f t="shared" ref="FG19:FJ19" si="9">EM19</f>
        <v>0</v>
      </c>
      <c r="FH19" s="26">
        <f t="shared" si="9"/>
        <v>195</v>
      </c>
      <c r="FI19" s="26">
        <f t="shared" si="9"/>
        <v>195</v>
      </c>
      <c r="FJ19" s="26">
        <f t="shared" si="9"/>
        <v>195</v>
      </c>
    </row>
    <row r="20" spans="1:167" ht="25.5" x14ac:dyDescent="0.25">
      <c r="A20" s="25" t="s">
        <v>97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>
        <f>'axyusak 1'!E36</f>
        <v>737.5</v>
      </c>
      <c r="ER20" s="26">
        <f>'axyusak 1'!F36</f>
        <v>2031.4</v>
      </c>
      <c r="ES20" s="26">
        <f>'axyusak 1'!G36</f>
        <v>4465.8999999999996</v>
      </c>
      <c r="ET20" s="26">
        <f>'axyusak 1'!H36</f>
        <v>4465.8999999999996</v>
      </c>
      <c r="EU20" s="26">
        <f>'axyusak 1'!I36</f>
        <v>4465.8999999999996</v>
      </c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>
        <f>EQ20</f>
        <v>737.5</v>
      </c>
      <c r="FG20" s="26">
        <f t="shared" ref="FG20:FJ20" si="10">ER20</f>
        <v>2031.4</v>
      </c>
      <c r="FH20" s="26">
        <f t="shared" si="10"/>
        <v>4465.8999999999996</v>
      </c>
      <c r="FI20" s="26">
        <f t="shared" si="10"/>
        <v>4465.8999999999996</v>
      </c>
      <c r="FJ20" s="26">
        <f t="shared" si="10"/>
        <v>4465.8999999999996</v>
      </c>
    </row>
    <row r="21" spans="1:167" ht="25.5" x14ac:dyDescent="0.25">
      <c r="A21" s="25" t="s">
        <v>98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>
        <f>'axyusak 1'!E38</f>
        <v>0</v>
      </c>
      <c r="EW21" s="26">
        <f>'[1]2-ԸՆԴԱՄԵՆԸ ԾԱԽՍԵՐ'!$F$75</f>
        <v>84.892799999999994</v>
      </c>
      <c r="EX21" s="26">
        <f>'[1]2-ԸՆԴԱՄԵՆԸ ԾԱԽՍԵՐ'!$G$75</f>
        <v>549.81119999999999</v>
      </c>
      <c r="EY21" s="26">
        <f>'[1]2-ԸՆԴԱՄԵՆԸ ԾԱԽՍԵՐ'!$G$75</f>
        <v>549.81119999999999</v>
      </c>
      <c r="EZ21" s="26">
        <f>'[1]2-ԸՆԴԱՄԵՆԸ ԾԱԽՍԵՐ'!$G$75</f>
        <v>549.81119999999999</v>
      </c>
      <c r="FA21" s="26">
        <f>'axyusak 1'!E37</f>
        <v>0</v>
      </c>
      <c r="FB21" s="26">
        <f>'axyusak 1'!F37</f>
        <v>0</v>
      </c>
      <c r="FC21" s="26">
        <f>'axyusak 1'!G37</f>
        <v>400</v>
      </c>
      <c r="FD21" s="26">
        <v>0</v>
      </c>
      <c r="FE21" s="26">
        <v>0</v>
      </c>
      <c r="FF21" s="26">
        <f>EV21+FA21</f>
        <v>0</v>
      </c>
      <c r="FG21" s="26">
        <f t="shared" ref="FG21:FJ21" si="11">EW21+FB21</f>
        <v>84.892799999999994</v>
      </c>
      <c r="FH21" s="26">
        <f t="shared" si="11"/>
        <v>949.81119999999999</v>
      </c>
      <c r="FI21" s="26">
        <f t="shared" si="11"/>
        <v>549.81119999999999</v>
      </c>
      <c r="FJ21" s="26">
        <f t="shared" si="11"/>
        <v>549.81119999999999</v>
      </c>
    </row>
    <row r="22" spans="1:167" ht="39" x14ac:dyDescent="0.25">
      <c r="A22" s="18" t="s">
        <v>26</v>
      </c>
      <c r="B22" s="19" t="s">
        <v>25</v>
      </c>
      <c r="C22" s="19" t="s">
        <v>25</v>
      </c>
      <c r="D22" s="19" t="s">
        <v>25</v>
      </c>
      <c r="E22" s="19" t="s">
        <v>25</v>
      </c>
      <c r="F22" s="19" t="s">
        <v>25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22" t="s">
        <v>25</v>
      </c>
      <c r="R22" s="22" t="s">
        <v>25</v>
      </c>
      <c r="S22" s="22" t="s">
        <v>25</v>
      </c>
      <c r="T22" s="22" t="s">
        <v>25</v>
      </c>
      <c r="U22" s="22" t="s">
        <v>25</v>
      </c>
      <c r="V22" s="22" t="s">
        <v>25</v>
      </c>
      <c r="W22" s="22" t="s">
        <v>25</v>
      </c>
      <c r="X22" s="22" t="s">
        <v>25</v>
      </c>
      <c r="Y22" s="22" t="s">
        <v>25</v>
      </c>
      <c r="Z22" s="22" t="s">
        <v>25</v>
      </c>
      <c r="AA22" s="31"/>
      <c r="AB22" s="31"/>
      <c r="AC22" s="31"/>
      <c r="AD22" s="31"/>
      <c r="AE22" s="31"/>
      <c r="AF22" s="22" t="s">
        <v>25</v>
      </c>
      <c r="AG22" s="22" t="s">
        <v>25</v>
      </c>
      <c r="AH22" s="22" t="s">
        <v>25</v>
      </c>
      <c r="AI22" s="22" t="s">
        <v>25</v>
      </c>
      <c r="AJ22" s="22" t="s">
        <v>25</v>
      </c>
      <c r="AK22" s="31"/>
      <c r="AL22" s="31"/>
      <c r="AM22" s="31"/>
      <c r="AN22" s="31"/>
      <c r="AO22" s="31"/>
      <c r="AP22" s="22" t="s">
        <v>25</v>
      </c>
      <c r="AQ22" s="22" t="s">
        <v>25</v>
      </c>
      <c r="AR22" s="22" t="s">
        <v>25</v>
      </c>
      <c r="AS22" s="22" t="s">
        <v>25</v>
      </c>
      <c r="AT22" s="22" t="s">
        <v>25</v>
      </c>
      <c r="AU22" s="31"/>
      <c r="AV22" s="31"/>
      <c r="AW22" s="31"/>
      <c r="AX22" s="31"/>
      <c r="AY22" s="31"/>
      <c r="AZ22" s="22" t="s">
        <v>25</v>
      </c>
      <c r="BA22" s="22" t="s">
        <v>25</v>
      </c>
      <c r="BB22" s="22" t="s">
        <v>25</v>
      </c>
      <c r="BC22" s="22" t="s">
        <v>25</v>
      </c>
      <c r="BD22" s="22" t="s">
        <v>25</v>
      </c>
      <c r="BE22" s="24" t="s">
        <v>25</v>
      </c>
      <c r="BF22" s="24" t="s">
        <v>25</v>
      </c>
      <c r="BG22" s="24" t="s">
        <v>25</v>
      </c>
      <c r="BH22" s="24" t="s">
        <v>25</v>
      </c>
      <c r="BI22" s="24" t="s">
        <v>25</v>
      </c>
      <c r="BJ22" s="33" t="s">
        <v>25</v>
      </c>
      <c r="BK22" s="33" t="s">
        <v>25</v>
      </c>
      <c r="BL22" s="33" t="s">
        <v>25</v>
      </c>
      <c r="BM22" s="33" t="s">
        <v>25</v>
      </c>
      <c r="BN22" s="33" t="s">
        <v>25</v>
      </c>
      <c r="BO22" s="34" t="s">
        <v>25</v>
      </c>
      <c r="BP22" s="34" t="s">
        <v>25</v>
      </c>
      <c r="BQ22" s="34" t="s">
        <v>25</v>
      </c>
      <c r="BR22" s="34" t="s">
        <v>25</v>
      </c>
      <c r="BS22" s="34" t="s">
        <v>25</v>
      </c>
      <c r="BT22" s="34" t="s">
        <v>25</v>
      </c>
      <c r="BU22" s="34" t="s">
        <v>25</v>
      </c>
      <c r="BV22" s="34" t="s">
        <v>25</v>
      </c>
      <c r="BW22" s="34" t="s">
        <v>25</v>
      </c>
      <c r="BX22" s="34" t="s">
        <v>25</v>
      </c>
      <c r="BY22" s="34" t="s">
        <v>25</v>
      </c>
      <c r="BZ22" s="34" t="s">
        <v>25</v>
      </c>
      <c r="CA22" s="34" t="s">
        <v>25</v>
      </c>
      <c r="CB22" s="34" t="s">
        <v>25</v>
      </c>
      <c r="CC22" s="34" t="s">
        <v>25</v>
      </c>
      <c r="CD22" s="24" t="s">
        <v>25</v>
      </c>
      <c r="CE22" s="24" t="s">
        <v>25</v>
      </c>
      <c r="CF22" s="24" t="s">
        <v>25</v>
      </c>
      <c r="CG22" s="24" t="s">
        <v>25</v>
      </c>
      <c r="CH22" s="24" t="s">
        <v>25</v>
      </c>
      <c r="CI22" s="22" t="s">
        <v>25</v>
      </c>
      <c r="CJ22" s="22" t="s">
        <v>25</v>
      </c>
      <c r="CK22" s="22" t="s">
        <v>25</v>
      </c>
      <c r="CL22" s="22" t="s">
        <v>25</v>
      </c>
      <c r="CM22" s="22" t="s">
        <v>25</v>
      </c>
      <c r="CN22" s="34" t="s">
        <v>25</v>
      </c>
      <c r="CO22" s="34" t="s">
        <v>25</v>
      </c>
      <c r="CP22" s="34" t="s">
        <v>25</v>
      </c>
      <c r="CQ22" s="34" t="s">
        <v>25</v>
      </c>
      <c r="CR22" s="34" t="s">
        <v>25</v>
      </c>
      <c r="CS22" s="24" t="s">
        <v>25</v>
      </c>
      <c r="CT22" s="24" t="s">
        <v>25</v>
      </c>
      <c r="CU22" s="24" t="s">
        <v>25</v>
      </c>
      <c r="CV22" s="24" t="s">
        <v>25</v>
      </c>
      <c r="CW22" s="24" t="s">
        <v>25</v>
      </c>
      <c r="CX22" s="39" t="s">
        <v>25</v>
      </c>
      <c r="CY22" s="39" t="s">
        <v>25</v>
      </c>
      <c r="CZ22" s="39" t="s">
        <v>25</v>
      </c>
      <c r="DA22" s="39" t="s">
        <v>25</v>
      </c>
      <c r="DB22" s="39" t="s">
        <v>25</v>
      </c>
      <c r="DC22" s="34" t="s">
        <v>25</v>
      </c>
      <c r="DD22" s="34" t="s">
        <v>25</v>
      </c>
      <c r="DE22" s="34" t="s">
        <v>25</v>
      </c>
      <c r="DF22" s="34" t="s">
        <v>25</v>
      </c>
      <c r="DG22" s="34" t="s">
        <v>25</v>
      </c>
      <c r="DH22" s="22" t="s">
        <v>25</v>
      </c>
      <c r="DI22" s="22" t="s">
        <v>25</v>
      </c>
      <c r="DJ22" s="22" t="s">
        <v>25</v>
      </c>
      <c r="DK22" s="22" t="s">
        <v>25</v>
      </c>
      <c r="DL22" s="22" t="s">
        <v>25</v>
      </c>
      <c r="DM22" s="23" t="s">
        <v>25</v>
      </c>
      <c r="DN22" s="23" t="s">
        <v>25</v>
      </c>
      <c r="DO22" s="23" t="s">
        <v>25</v>
      </c>
      <c r="DP22" s="23" t="s">
        <v>25</v>
      </c>
      <c r="DQ22" s="23" t="s">
        <v>25</v>
      </c>
      <c r="DR22" s="34" t="s">
        <v>25</v>
      </c>
      <c r="DS22" s="34" t="s">
        <v>25</v>
      </c>
      <c r="DT22" s="34" t="s">
        <v>25</v>
      </c>
      <c r="DU22" s="34" t="s">
        <v>25</v>
      </c>
      <c r="DV22" s="34" t="s">
        <v>25</v>
      </c>
      <c r="DW22" s="23" t="s">
        <v>25</v>
      </c>
      <c r="DX22" s="23" t="s">
        <v>25</v>
      </c>
      <c r="DY22" s="23" t="s">
        <v>25</v>
      </c>
      <c r="DZ22" s="23" t="s">
        <v>25</v>
      </c>
      <c r="EA22" s="23" t="s">
        <v>25</v>
      </c>
      <c r="EB22" s="23" t="s">
        <v>25</v>
      </c>
      <c r="EC22" s="23" t="s">
        <v>25</v>
      </c>
      <c r="ED22" s="23" t="s">
        <v>25</v>
      </c>
      <c r="EE22" s="23" t="s">
        <v>25</v>
      </c>
      <c r="EF22" s="23" t="s">
        <v>25</v>
      </c>
      <c r="EG22" s="24" t="s">
        <v>25</v>
      </c>
      <c r="EH22" s="24" t="s">
        <v>25</v>
      </c>
      <c r="EI22" s="24" t="s">
        <v>25</v>
      </c>
      <c r="EJ22" s="24" t="s">
        <v>25</v>
      </c>
      <c r="EK22" s="24" t="s">
        <v>25</v>
      </c>
      <c r="EL22" s="23" t="s">
        <v>25</v>
      </c>
      <c r="EM22" s="23" t="s">
        <v>25</v>
      </c>
      <c r="EN22" s="23" t="s">
        <v>25</v>
      </c>
      <c r="EO22" s="23" t="s">
        <v>25</v>
      </c>
      <c r="EP22" s="23" t="s">
        <v>25</v>
      </c>
      <c r="EQ22" s="23" t="s">
        <v>25</v>
      </c>
      <c r="ER22" s="23" t="s">
        <v>25</v>
      </c>
      <c r="ES22" s="23" t="s">
        <v>25</v>
      </c>
      <c r="ET22" s="23" t="s">
        <v>25</v>
      </c>
      <c r="EU22" s="23" t="s">
        <v>25</v>
      </c>
      <c r="EV22" s="23" t="s">
        <v>25</v>
      </c>
      <c r="EW22" s="23" t="s">
        <v>25</v>
      </c>
      <c r="EX22" s="23" t="s">
        <v>25</v>
      </c>
      <c r="EY22" s="23" t="s">
        <v>25</v>
      </c>
      <c r="EZ22" s="23" t="s">
        <v>25</v>
      </c>
      <c r="FA22" s="23" t="s">
        <v>25</v>
      </c>
      <c r="FB22" s="23" t="s">
        <v>25</v>
      </c>
      <c r="FC22" s="23" t="s">
        <v>25</v>
      </c>
      <c r="FD22" s="23" t="s">
        <v>25</v>
      </c>
      <c r="FE22" s="23" t="s">
        <v>25</v>
      </c>
      <c r="FF22" s="27">
        <f>57.3+79+2669+900+78+213.2+513.3+1243+4045+46</f>
        <v>9843.7999999999993</v>
      </c>
      <c r="FG22" s="27">
        <f>960+360+67762+1282+3257.6+6000+500+255+642.4+905+3991+10058.6+99</f>
        <v>96072.6</v>
      </c>
      <c r="FH22" s="27">
        <f>960+360+67762+1282+3257.6+6000+500+255+642.4+905+3991+10058.6+99</f>
        <v>96072.6</v>
      </c>
      <c r="FI22" s="27">
        <f>960+360+67762+1282+3257.6+6000+500+255+642.4+905+3991+10058.6+99</f>
        <v>96072.6</v>
      </c>
      <c r="FJ22" s="27">
        <f>960+360+67762+1282+3257.6+6000+500+255+642.4+905+3991+10058.6+99</f>
        <v>96072.6</v>
      </c>
    </row>
    <row r="23" spans="1:167" ht="26.25" x14ac:dyDescent="0.25">
      <c r="A23" s="18" t="s">
        <v>27</v>
      </c>
      <c r="B23" s="19" t="s">
        <v>25</v>
      </c>
      <c r="C23" s="19" t="s">
        <v>25</v>
      </c>
      <c r="D23" s="19" t="s">
        <v>25</v>
      </c>
      <c r="E23" s="19" t="s">
        <v>25</v>
      </c>
      <c r="F23" s="19" t="s">
        <v>25</v>
      </c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22" t="s">
        <v>25</v>
      </c>
      <c r="R23" s="22" t="s">
        <v>25</v>
      </c>
      <c r="S23" s="22" t="s">
        <v>25</v>
      </c>
      <c r="T23" s="22" t="s">
        <v>25</v>
      </c>
      <c r="U23" s="22" t="s">
        <v>25</v>
      </c>
      <c r="V23" s="22" t="s">
        <v>25</v>
      </c>
      <c r="W23" s="22" t="s">
        <v>25</v>
      </c>
      <c r="X23" s="22" t="s">
        <v>25</v>
      </c>
      <c r="Y23" s="22" t="s">
        <v>25</v>
      </c>
      <c r="Z23" s="22" t="s">
        <v>25</v>
      </c>
      <c r="AA23" s="31"/>
      <c r="AB23" s="31"/>
      <c r="AC23" s="31"/>
      <c r="AD23" s="31"/>
      <c r="AE23" s="31"/>
      <c r="AF23" s="22" t="s">
        <v>25</v>
      </c>
      <c r="AG23" s="22" t="s">
        <v>25</v>
      </c>
      <c r="AH23" s="22" t="s">
        <v>25</v>
      </c>
      <c r="AI23" s="22" t="s">
        <v>25</v>
      </c>
      <c r="AJ23" s="22" t="s">
        <v>25</v>
      </c>
      <c r="AK23" s="31"/>
      <c r="AL23" s="31"/>
      <c r="AM23" s="31"/>
      <c r="AN23" s="31"/>
      <c r="AO23" s="31"/>
      <c r="AP23" s="22" t="s">
        <v>25</v>
      </c>
      <c r="AQ23" s="22" t="s">
        <v>25</v>
      </c>
      <c r="AR23" s="22" t="s">
        <v>25</v>
      </c>
      <c r="AS23" s="22" t="s">
        <v>25</v>
      </c>
      <c r="AT23" s="22" t="s">
        <v>25</v>
      </c>
      <c r="AU23" s="31"/>
      <c r="AV23" s="31"/>
      <c r="AW23" s="31"/>
      <c r="AX23" s="31"/>
      <c r="AY23" s="31"/>
      <c r="AZ23" s="22" t="s">
        <v>25</v>
      </c>
      <c r="BA23" s="22" t="s">
        <v>25</v>
      </c>
      <c r="BB23" s="22" t="s">
        <v>25</v>
      </c>
      <c r="BC23" s="22" t="s">
        <v>25</v>
      </c>
      <c r="BD23" s="22" t="s">
        <v>25</v>
      </c>
      <c r="BE23" s="24" t="s">
        <v>25</v>
      </c>
      <c r="BF23" s="24" t="s">
        <v>25</v>
      </c>
      <c r="BG23" s="24" t="s">
        <v>25</v>
      </c>
      <c r="BH23" s="24" t="s">
        <v>25</v>
      </c>
      <c r="BI23" s="24" t="s">
        <v>25</v>
      </c>
      <c r="BJ23" s="33" t="s">
        <v>25</v>
      </c>
      <c r="BK23" s="33" t="s">
        <v>25</v>
      </c>
      <c r="BL23" s="33" t="s">
        <v>25</v>
      </c>
      <c r="BM23" s="33" t="s">
        <v>25</v>
      </c>
      <c r="BN23" s="33" t="s">
        <v>25</v>
      </c>
      <c r="BO23" s="34" t="s">
        <v>25</v>
      </c>
      <c r="BP23" s="34" t="s">
        <v>25</v>
      </c>
      <c r="BQ23" s="34" t="s">
        <v>25</v>
      </c>
      <c r="BR23" s="34" t="s">
        <v>25</v>
      </c>
      <c r="BS23" s="34" t="s">
        <v>25</v>
      </c>
      <c r="BT23" s="34" t="s">
        <v>25</v>
      </c>
      <c r="BU23" s="34" t="s">
        <v>25</v>
      </c>
      <c r="BV23" s="34" t="s">
        <v>25</v>
      </c>
      <c r="BW23" s="34" t="s">
        <v>25</v>
      </c>
      <c r="BX23" s="34" t="s">
        <v>25</v>
      </c>
      <c r="BY23" s="34" t="s">
        <v>25</v>
      </c>
      <c r="BZ23" s="34" t="s">
        <v>25</v>
      </c>
      <c r="CA23" s="34" t="s">
        <v>25</v>
      </c>
      <c r="CB23" s="34" t="s">
        <v>25</v>
      </c>
      <c r="CC23" s="34" t="s">
        <v>25</v>
      </c>
      <c r="CD23" s="24" t="s">
        <v>25</v>
      </c>
      <c r="CE23" s="24" t="s">
        <v>25</v>
      </c>
      <c r="CF23" s="24" t="s">
        <v>25</v>
      </c>
      <c r="CG23" s="24" t="s">
        <v>25</v>
      </c>
      <c r="CH23" s="24" t="s">
        <v>25</v>
      </c>
      <c r="CI23" s="22" t="s">
        <v>25</v>
      </c>
      <c r="CJ23" s="22" t="s">
        <v>25</v>
      </c>
      <c r="CK23" s="22" t="s">
        <v>25</v>
      </c>
      <c r="CL23" s="22" t="s">
        <v>25</v>
      </c>
      <c r="CM23" s="22" t="s">
        <v>25</v>
      </c>
      <c r="CN23" s="34" t="s">
        <v>25</v>
      </c>
      <c r="CO23" s="34" t="s">
        <v>25</v>
      </c>
      <c r="CP23" s="34" t="s">
        <v>25</v>
      </c>
      <c r="CQ23" s="34" t="s">
        <v>25</v>
      </c>
      <c r="CR23" s="34" t="s">
        <v>25</v>
      </c>
      <c r="CS23" s="24" t="s">
        <v>25</v>
      </c>
      <c r="CT23" s="24" t="s">
        <v>25</v>
      </c>
      <c r="CU23" s="24" t="s">
        <v>25</v>
      </c>
      <c r="CV23" s="24" t="s">
        <v>25</v>
      </c>
      <c r="CW23" s="24" t="s">
        <v>25</v>
      </c>
      <c r="CX23" s="39" t="s">
        <v>25</v>
      </c>
      <c r="CY23" s="39" t="s">
        <v>25</v>
      </c>
      <c r="CZ23" s="39" t="s">
        <v>25</v>
      </c>
      <c r="DA23" s="39" t="s">
        <v>25</v>
      </c>
      <c r="DB23" s="39" t="s">
        <v>25</v>
      </c>
      <c r="DC23" s="34" t="s">
        <v>25</v>
      </c>
      <c r="DD23" s="34" t="s">
        <v>25</v>
      </c>
      <c r="DE23" s="34" t="s">
        <v>25</v>
      </c>
      <c r="DF23" s="34" t="s">
        <v>25</v>
      </c>
      <c r="DG23" s="34" t="s">
        <v>25</v>
      </c>
      <c r="DH23" s="22" t="s">
        <v>25</v>
      </c>
      <c r="DI23" s="22" t="s">
        <v>25</v>
      </c>
      <c r="DJ23" s="22" t="s">
        <v>25</v>
      </c>
      <c r="DK23" s="22" t="s">
        <v>25</v>
      </c>
      <c r="DL23" s="22" t="s">
        <v>25</v>
      </c>
      <c r="DM23" s="23" t="s">
        <v>25</v>
      </c>
      <c r="DN23" s="23" t="s">
        <v>25</v>
      </c>
      <c r="DO23" s="23" t="s">
        <v>25</v>
      </c>
      <c r="DP23" s="23" t="s">
        <v>25</v>
      </c>
      <c r="DQ23" s="23" t="s">
        <v>25</v>
      </c>
      <c r="DR23" s="34" t="s">
        <v>25</v>
      </c>
      <c r="DS23" s="34" t="s">
        <v>25</v>
      </c>
      <c r="DT23" s="34" t="s">
        <v>25</v>
      </c>
      <c r="DU23" s="34" t="s">
        <v>25</v>
      </c>
      <c r="DV23" s="34" t="s">
        <v>25</v>
      </c>
      <c r="DW23" s="23" t="s">
        <v>25</v>
      </c>
      <c r="DX23" s="23" t="s">
        <v>25</v>
      </c>
      <c r="DY23" s="23" t="s">
        <v>25</v>
      </c>
      <c r="DZ23" s="23" t="s">
        <v>25</v>
      </c>
      <c r="EA23" s="23" t="s">
        <v>25</v>
      </c>
      <c r="EB23" s="23" t="s">
        <v>25</v>
      </c>
      <c r="EC23" s="23" t="s">
        <v>25</v>
      </c>
      <c r="ED23" s="23" t="s">
        <v>25</v>
      </c>
      <c r="EE23" s="23" t="s">
        <v>25</v>
      </c>
      <c r="EF23" s="23" t="s">
        <v>25</v>
      </c>
      <c r="EG23" s="24" t="s">
        <v>25</v>
      </c>
      <c r="EH23" s="24" t="s">
        <v>25</v>
      </c>
      <c r="EI23" s="24" t="s">
        <v>25</v>
      </c>
      <c r="EJ23" s="24" t="s">
        <v>25</v>
      </c>
      <c r="EK23" s="24" t="s">
        <v>25</v>
      </c>
      <c r="EL23" s="23" t="s">
        <v>25</v>
      </c>
      <c r="EM23" s="23" t="s">
        <v>25</v>
      </c>
      <c r="EN23" s="23" t="s">
        <v>25</v>
      </c>
      <c r="EO23" s="23" t="s">
        <v>25</v>
      </c>
      <c r="EP23" s="23" t="s">
        <v>25</v>
      </c>
      <c r="EQ23" s="23" t="s">
        <v>25</v>
      </c>
      <c r="ER23" s="23" t="s">
        <v>25</v>
      </c>
      <c r="ES23" s="23" t="s">
        <v>25</v>
      </c>
      <c r="ET23" s="23" t="s">
        <v>25</v>
      </c>
      <c r="EU23" s="23" t="s">
        <v>25</v>
      </c>
      <c r="EV23" s="23" t="s">
        <v>25</v>
      </c>
      <c r="EW23" s="23" t="s">
        <v>25</v>
      </c>
      <c r="EX23" s="23" t="s">
        <v>25</v>
      </c>
      <c r="EY23" s="23" t="s">
        <v>25</v>
      </c>
      <c r="EZ23" s="23" t="s">
        <v>25</v>
      </c>
      <c r="FA23" s="23" t="s">
        <v>25</v>
      </c>
      <c r="FB23" s="23" t="s">
        <v>25</v>
      </c>
      <c r="FC23" s="23" t="s">
        <v>25</v>
      </c>
      <c r="FD23" s="23" t="s">
        <v>25</v>
      </c>
      <c r="FE23" s="23" t="s">
        <v>25</v>
      </c>
      <c r="FF23" s="27">
        <f>FF22+FF5</f>
        <v>198280.1</v>
      </c>
      <c r="FG23" s="27">
        <f t="shared" ref="FG23" si="12">FG22+FG5</f>
        <v>659793.230797</v>
      </c>
      <c r="FH23" s="27">
        <f>FH22+FH5-0.2</f>
        <v>721808.95225477521</v>
      </c>
      <c r="FI23" s="27">
        <f>FI22+FI5-0.1</f>
        <v>732358.90546570125</v>
      </c>
      <c r="FJ23" s="27">
        <f>FJ22+FJ5-0.1</f>
        <v>744951.92772076651</v>
      </c>
      <c r="FK23" s="28"/>
    </row>
    <row r="25" spans="1:167" x14ac:dyDescent="0.25">
      <c r="FG25" s="28"/>
      <c r="FI25" s="28"/>
      <c r="FJ25" s="28"/>
    </row>
  </sheetData>
  <mergeCells count="199">
    <mergeCell ref="AU5:AU6"/>
    <mergeCell ref="AV5:AV6"/>
    <mergeCell ref="AW5:AW6"/>
    <mergeCell ref="AX5:AX6"/>
    <mergeCell ref="AY5:AY6"/>
    <mergeCell ref="AU2:AY3"/>
    <mergeCell ref="BB5:BB6"/>
    <mergeCell ref="BC5:BC6"/>
    <mergeCell ref="BD5:BD6"/>
    <mergeCell ref="AD5:AD6"/>
    <mergeCell ref="AE5:AE6"/>
    <mergeCell ref="AA2:AE3"/>
    <mergeCell ref="AK2:AO3"/>
    <mergeCell ref="AK5:AK6"/>
    <mergeCell ref="AL5:AL6"/>
    <mergeCell ref="AM5:AM6"/>
    <mergeCell ref="AN5:AN6"/>
    <mergeCell ref="AO5:AO6"/>
    <mergeCell ref="AG5:AG6"/>
    <mergeCell ref="AH5:AH6"/>
    <mergeCell ref="AI5:AI6"/>
    <mergeCell ref="AJ5:AJ6"/>
    <mergeCell ref="L2:P3"/>
    <mergeCell ref="L5:L6"/>
    <mergeCell ref="M5:M6"/>
    <mergeCell ref="N5:N6"/>
    <mergeCell ref="O5:O6"/>
    <mergeCell ref="P5:P6"/>
    <mergeCell ref="AA5:AA6"/>
    <mergeCell ref="AB5:AB6"/>
    <mergeCell ref="AC5:AC6"/>
    <mergeCell ref="G2:K3"/>
    <mergeCell ref="G5:G6"/>
    <mergeCell ref="H5:H6"/>
    <mergeCell ref="I5:I6"/>
    <mergeCell ref="J5:J6"/>
    <mergeCell ref="K5:K6"/>
    <mergeCell ref="CH5:CH6"/>
    <mergeCell ref="EG2:EK3"/>
    <mergeCell ref="EG5:EG6"/>
    <mergeCell ref="EH5:EH6"/>
    <mergeCell ref="EI5:EI6"/>
    <mergeCell ref="EJ5:EJ6"/>
    <mergeCell ref="EK5:EK6"/>
    <mergeCell ref="CS2:CW3"/>
    <mergeCell ref="CS5:CS6"/>
    <mergeCell ref="CT5:CT6"/>
    <mergeCell ref="CU5:CU6"/>
    <mergeCell ref="CV5:CV6"/>
    <mergeCell ref="CW5:CW6"/>
    <mergeCell ref="DW2:EA3"/>
    <mergeCell ref="DW5:DW6"/>
    <mergeCell ref="DX5:DX6"/>
    <mergeCell ref="DY5:DY6"/>
    <mergeCell ref="DZ5:DZ6"/>
    <mergeCell ref="DH2:DL3"/>
    <mergeCell ref="CI5:CI6"/>
    <mergeCell ref="CJ5:CJ6"/>
    <mergeCell ref="CK5:CK6"/>
    <mergeCell ref="CL5:CL6"/>
    <mergeCell ref="CM5:CM6"/>
    <mergeCell ref="DH5:DH6"/>
    <mergeCell ref="DI5:DI6"/>
    <mergeCell ref="DJ5:DJ6"/>
    <mergeCell ref="DK5:DK6"/>
    <mergeCell ref="DL5:DL6"/>
    <mergeCell ref="DC2:DG3"/>
    <mergeCell ref="DC5:DC6"/>
    <mergeCell ref="DD5:DD6"/>
    <mergeCell ref="DE5:DE6"/>
    <mergeCell ref="DF5:DF6"/>
    <mergeCell ref="DG5:DG6"/>
    <mergeCell ref="CX2:DB3"/>
    <mergeCell ref="CX5:CX6"/>
    <mergeCell ref="CY5:CY6"/>
    <mergeCell ref="CZ5:CZ6"/>
    <mergeCell ref="DA5:DA6"/>
    <mergeCell ref="DB5:DB6"/>
    <mergeCell ref="BE5:BE6"/>
    <mergeCell ref="BF5:BF6"/>
    <mergeCell ref="BG5:BG6"/>
    <mergeCell ref="BJ2:BN3"/>
    <mergeCell ref="BJ5:BJ6"/>
    <mergeCell ref="BK5:BK6"/>
    <mergeCell ref="BH5:BH6"/>
    <mergeCell ref="BI5:BI6"/>
    <mergeCell ref="CD5:CD6"/>
    <mergeCell ref="BO2:BS3"/>
    <mergeCell ref="BO5:BO6"/>
    <mergeCell ref="BP5:BP6"/>
    <mergeCell ref="BQ5:BQ6"/>
    <mergeCell ref="BR5:BR6"/>
    <mergeCell ref="BS5:BS6"/>
    <mergeCell ref="BT2:BX3"/>
    <mergeCell ref="BT5:BT6"/>
    <mergeCell ref="BU5:BU6"/>
    <mergeCell ref="BV5:BV6"/>
    <mergeCell ref="BW5:BW6"/>
    <mergeCell ref="BL5:BL6"/>
    <mergeCell ref="BM5:BM6"/>
    <mergeCell ref="BN5:BN6"/>
    <mergeCell ref="BE2:BI3"/>
    <mergeCell ref="FF2:FJ3"/>
    <mergeCell ref="B5:B6"/>
    <mergeCell ref="C5:C6"/>
    <mergeCell ref="D5:D6"/>
    <mergeCell ref="E5:E6"/>
    <mergeCell ref="F5:F6"/>
    <mergeCell ref="FF5:FF6"/>
    <mergeCell ref="FG5:FG6"/>
    <mergeCell ref="FH5:FH6"/>
    <mergeCell ref="FI5:FI6"/>
    <mergeCell ref="FJ5:FJ6"/>
    <mergeCell ref="Q2:U3"/>
    <mergeCell ref="V2:Z3"/>
    <mergeCell ref="AF2:AJ3"/>
    <mergeCell ref="Q5:Q6"/>
    <mergeCell ref="Y5:Y6"/>
    <mergeCell ref="Z5:Z6"/>
    <mergeCell ref="AF5:AF6"/>
    <mergeCell ref="AP2:AT3"/>
    <mergeCell ref="AP5:AP6"/>
    <mergeCell ref="EL5:EL6"/>
    <mergeCell ref="EM5:EM6"/>
    <mergeCell ref="EN5:EN6"/>
    <mergeCell ref="EO5:EO6"/>
    <mergeCell ref="A2:A4"/>
    <mergeCell ref="B2:F3"/>
    <mergeCell ref="EV2:EZ3"/>
    <mergeCell ref="EV5:EV6"/>
    <mergeCell ref="EW5:EW6"/>
    <mergeCell ref="EX5:EX6"/>
    <mergeCell ref="EY5:EY6"/>
    <mergeCell ref="EZ5:EZ6"/>
    <mergeCell ref="R5:R6"/>
    <mergeCell ref="S5:S6"/>
    <mergeCell ref="T5:T6"/>
    <mergeCell ref="U5:U6"/>
    <mergeCell ref="V5:V6"/>
    <mergeCell ref="W5:W6"/>
    <mergeCell ref="X5:X6"/>
    <mergeCell ref="AQ5:AQ6"/>
    <mergeCell ref="AR5:AR6"/>
    <mergeCell ref="AS5:AS6"/>
    <mergeCell ref="AT5:AT6"/>
    <mergeCell ref="AZ5:AZ6"/>
    <mergeCell ref="AZ2:BD3"/>
    <mergeCell ref="BA5:BA6"/>
    <mergeCell ref="DQ5:DQ6"/>
    <mergeCell ref="EL2:EP3"/>
    <mergeCell ref="EP5:EP6"/>
    <mergeCell ref="EB2:EF3"/>
    <mergeCell ref="EB5:EB6"/>
    <mergeCell ref="EC5:EC6"/>
    <mergeCell ref="ED5:ED6"/>
    <mergeCell ref="EE5:EE6"/>
    <mergeCell ref="EF5:EF6"/>
    <mergeCell ref="EA5:EA6"/>
    <mergeCell ref="DM2:DQ3"/>
    <mergeCell ref="DM5:DM6"/>
    <mergeCell ref="DN5:DN6"/>
    <mergeCell ref="DO5:DO6"/>
    <mergeCell ref="DP5:DP6"/>
    <mergeCell ref="DR2:DV3"/>
    <mergeCell ref="DR5:DR6"/>
    <mergeCell ref="DS5:DS6"/>
    <mergeCell ref="DT5:DT6"/>
    <mergeCell ref="DU5:DU6"/>
    <mergeCell ref="DV5:DV6"/>
    <mergeCell ref="FA2:FE3"/>
    <mergeCell ref="FA5:FA6"/>
    <mergeCell ref="FB5:FB6"/>
    <mergeCell ref="FC5:FC6"/>
    <mergeCell ref="FD5:FD6"/>
    <mergeCell ref="FE5:FE6"/>
    <mergeCell ref="EQ2:EU3"/>
    <mergeCell ref="EQ5:EQ6"/>
    <mergeCell ref="ER5:ER6"/>
    <mergeCell ref="ES5:ES6"/>
    <mergeCell ref="ET5:ET6"/>
    <mergeCell ref="EU5:EU6"/>
    <mergeCell ref="BX5:BX6"/>
    <mergeCell ref="BY2:CC3"/>
    <mergeCell ref="BY5:BY6"/>
    <mergeCell ref="BZ5:BZ6"/>
    <mergeCell ref="CA5:CA6"/>
    <mergeCell ref="CB5:CB6"/>
    <mergeCell ref="CC5:CC6"/>
    <mergeCell ref="CN2:CR3"/>
    <mergeCell ref="CN5:CN6"/>
    <mergeCell ref="CO5:CO6"/>
    <mergeCell ref="CP5:CP6"/>
    <mergeCell ref="CQ5:CQ6"/>
    <mergeCell ref="CR5:CR6"/>
    <mergeCell ref="CD2:CH3"/>
    <mergeCell ref="CE5:CE6"/>
    <mergeCell ref="CF5:CF6"/>
    <mergeCell ref="CG5:CG6"/>
    <mergeCell ref="CI2:CM3"/>
  </mergeCells>
  <pageMargins left="0.15748031496062992" right="0.15748031496062992" top="0.23" bottom="0.16" header="0.31496062992125984" footer="0.31496062992125984"/>
  <pageSetup scale="75" orientation="landscape" r:id="rId1"/>
  <colBreaks count="1" manualBreakCount="1">
    <brk id="149" max="2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I18" sqref="I18"/>
    </sheetView>
  </sheetViews>
  <sheetFormatPr defaultRowHeight="15" x14ac:dyDescent="0.25"/>
  <cols>
    <col min="1" max="1" width="20.140625" customWidth="1"/>
  </cols>
  <sheetData>
    <row r="1" spans="1:10" x14ac:dyDescent="0.25">
      <c r="A1" s="72" t="s">
        <v>28</v>
      </c>
      <c r="B1" s="72"/>
      <c r="C1" s="72"/>
      <c r="D1" s="72"/>
      <c r="E1" s="72"/>
      <c r="F1" s="72"/>
      <c r="G1" s="72"/>
      <c r="H1" s="72"/>
      <c r="I1" s="72"/>
      <c r="J1" s="72"/>
    </row>
    <row r="2" spans="1:10" x14ac:dyDescent="0.25">
      <c r="A2" s="3"/>
    </row>
    <row r="3" spans="1:10" x14ac:dyDescent="0.25">
      <c r="A3" s="73" t="s">
        <v>29</v>
      </c>
      <c r="B3" s="73"/>
      <c r="C3" s="73"/>
      <c r="D3" s="73"/>
      <c r="E3" s="73"/>
      <c r="F3" s="73"/>
      <c r="G3" s="73"/>
      <c r="H3" s="73"/>
      <c r="I3" s="73"/>
      <c r="J3" s="73"/>
    </row>
    <row r="4" spans="1:10" x14ac:dyDescent="0.25">
      <c r="A4" s="8"/>
      <c r="B4" s="9"/>
      <c r="C4" s="70" t="s">
        <v>30</v>
      </c>
      <c r="D4" s="70"/>
      <c r="E4" s="70"/>
      <c r="F4" s="70"/>
      <c r="G4" s="70"/>
      <c r="H4" s="70"/>
      <c r="I4" s="70"/>
      <c r="J4" s="70"/>
    </row>
    <row r="5" spans="1:10" x14ac:dyDescent="0.25">
      <c r="A5" s="8"/>
      <c r="B5" s="8"/>
      <c r="C5" s="6"/>
      <c r="D5" s="7"/>
      <c r="E5" s="7"/>
      <c r="F5" s="7"/>
      <c r="G5" s="7"/>
      <c r="H5" s="7"/>
      <c r="I5" s="7"/>
      <c r="J5" s="7"/>
    </row>
    <row r="6" spans="1:10" x14ac:dyDescent="0.25">
      <c r="A6" s="8"/>
      <c r="B6" s="9"/>
      <c r="C6" s="70" t="s">
        <v>31</v>
      </c>
      <c r="D6" s="70"/>
      <c r="E6" s="70"/>
      <c r="F6" s="70"/>
      <c r="G6" s="70"/>
      <c r="H6" s="70"/>
      <c r="I6" s="70"/>
      <c r="J6" s="70"/>
    </row>
    <row r="7" spans="1:10" x14ac:dyDescent="0.25">
      <c r="A7" s="8"/>
      <c r="B7" s="8"/>
      <c r="C7" s="6"/>
      <c r="D7" s="7"/>
      <c r="E7" s="7"/>
      <c r="F7" s="7"/>
      <c r="G7" s="7"/>
      <c r="H7" s="7"/>
      <c r="I7" s="7"/>
      <c r="J7" s="7"/>
    </row>
    <row r="8" spans="1:10" x14ac:dyDescent="0.25">
      <c r="A8" s="8"/>
      <c r="B8" s="9"/>
      <c r="C8" s="70" t="s">
        <v>32</v>
      </c>
      <c r="D8" s="70"/>
      <c r="E8" s="70"/>
      <c r="F8" s="70"/>
      <c r="G8" s="70"/>
      <c r="H8" s="70"/>
      <c r="I8" s="70"/>
      <c r="J8" s="70"/>
    </row>
    <row r="9" spans="1:10" x14ac:dyDescent="0.25">
      <c r="A9" s="8"/>
      <c r="B9" s="8"/>
      <c r="C9" s="6"/>
      <c r="D9" s="7"/>
      <c r="E9" s="7"/>
      <c r="F9" s="7"/>
      <c r="G9" s="7"/>
      <c r="H9" s="7"/>
      <c r="I9" s="7"/>
      <c r="J9" s="7"/>
    </row>
    <row r="10" spans="1:10" x14ac:dyDescent="0.25">
      <c r="A10" s="8"/>
      <c r="B10" s="9"/>
      <c r="C10" s="70" t="s">
        <v>33</v>
      </c>
      <c r="D10" s="70"/>
      <c r="E10" s="70"/>
      <c r="F10" s="70"/>
      <c r="G10" s="70"/>
      <c r="H10" s="70"/>
      <c r="I10" s="70"/>
      <c r="J10" s="70"/>
    </row>
    <row r="11" spans="1:10" x14ac:dyDescent="0.25">
      <c r="A11" s="5"/>
    </row>
    <row r="12" spans="1:10" x14ac:dyDescent="0.25">
      <c r="A12" s="5" t="s">
        <v>34</v>
      </c>
    </row>
    <row r="13" spans="1:10" ht="62.25" customHeight="1" x14ac:dyDescent="0.25">
      <c r="A13" s="71"/>
      <c r="B13" s="71"/>
      <c r="C13" s="71"/>
      <c r="D13" s="71"/>
      <c r="E13" s="71"/>
      <c r="F13" s="71"/>
      <c r="G13" s="71"/>
      <c r="H13" s="71"/>
      <c r="I13" s="71"/>
      <c r="J13" s="71"/>
    </row>
    <row r="14" spans="1:10" x14ac:dyDescent="0.25">
      <c r="A14" s="5"/>
    </row>
    <row r="15" spans="1:10" x14ac:dyDescent="0.25">
      <c r="A15" s="5" t="s">
        <v>35</v>
      </c>
    </row>
    <row r="16" spans="1:10" ht="63.75" customHeight="1" x14ac:dyDescent="0.25">
      <c r="A16" s="41" t="s">
        <v>36</v>
      </c>
      <c r="B16" s="41" t="s">
        <v>37</v>
      </c>
      <c r="C16" s="41"/>
      <c r="D16" s="41"/>
      <c r="E16" s="41" t="s">
        <v>38</v>
      </c>
      <c r="F16" s="41"/>
      <c r="G16" s="41"/>
      <c r="H16" s="41" t="s">
        <v>39</v>
      </c>
      <c r="I16" s="41"/>
      <c r="J16" s="41"/>
    </row>
    <row r="17" spans="1:10" x14ac:dyDescent="0.25">
      <c r="A17" s="41"/>
      <c r="B17" s="10" t="s">
        <v>40</v>
      </c>
      <c r="C17" s="10" t="s">
        <v>41</v>
      </c>
      <c r="D17" s="10" t="s">
        <v>42</v>
      </c>
      <c r="E17" s="10" t="s">
        <v>40</v>
      </c>
      <c r="F17" s="10" t="s">
        <v>41</v>
      </c>
      <c r="G17" s="10" t="s">
        <v>42</v>
      </c>
      <c r="H17" s="10" t="s">
        <v>40</v>
      </c>
      <c r="I17" s="10" t="s">
        <v>41</v>
      </c>
      <c r="J17" s="10" t="s">
        <v>42</v>
      </c>
    </row>
    <row r="18" spans="1:10" ht="67.5" x14ac:dyDescent="0.25">
      <c r="A18" s="11" t="s">
        <v>43</v>
      </c>
      <c r="B18" s="12"/>
      <c r="C18" s="12"/>
      <c r="D18" s="12"/>
      <c r="E18" s="12"/>
      <c r="F18" s="12"/>
      <c r="G18" s="12"/>
      <c r="H18" s="12"/>
      <c r="I18" s="12"/>
      <c r="J18" s="12"/>
    </row>
    <row r="19" spans="1:10" ht="67.5" x14ac:dyDescent="0.25">
      <c r="A19" s="11" t="s">
        <v>43</v>
      </c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15.75" x14ac:dyDescent="0.25">
      <c r="A20" s="13" t="s">
        <v>19</v>
      </c>
      <c r="B20" s="13"/>
      <c r="C20" s="13"/>
      <c r="D20" s="13"/>
      <c r="E20" s="13"/>
      <c r="F20" s="13"/>
      <c r="G20" s="13"/>
      <c r="H20" s="13"/>
      <c r="I20" s="13"/>
      <c r="J20" s="13"/>
    </row>
    <row r="21" spans="1:10" ht="15.75" x14ac:dyDescent="0.25">
      <c r="A21" s="14" t="s">
        <v>44</v>
      </c>
      <c r="B21" s="13"/>
      <c r="C21" s="13"/>
      <c r="D21" s="13"/>
      <c r="E21" s="13"/>
      <c r="F21" s="13"/>
      <c r="G21" s="13"/>
      <c r="H21" s="13"/>
      <c r="I21" s="13"/>
      <c r="J21" s="13"/>
    </row>
    <row r="22" spans="1:10" ht="15.75" x14ac:dyDescent="0.25">
      <c r="A22" s="2"/>
    </row>
  </sheetData>
  <mergeCells count="11">
    <mergeCell ref="A1:J1"/>
    <mergeCell ref="A3:J3"/>
    <mergeCell ref="C4:J4"/>
    <mergeCell ref="C6:J6"/>
    <mergeCell ref="C8:J8"/>
    <mergeCell ref="C10:J10"/>
    <mergeCell ref="A13:J13"/>
    <mergeCell ref="A16:A17"/>
    <mergeCell ref="B16:D16"/>
    <mergeCell ref="E16:G16"/>
    <mergeCell ref="H16:J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axyusak 1</vt:lpstr>
      <vt:lpstr>axyusak 2</vt:lpstr>
      <vt:lpstr>axyusak 3</vt:lpstr>
      <vt:lpstr>'axyusak 1'!_Toc501014753</vt:lpstr>
      <vt:lpstr>'axyusak 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2019-06-11T10:17:01Z</dcterms:modified>
</cp:coreProperties>
</file>