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xyusak 1" sheetId="1" r:id="rId1"/>
    <sheet name="axyusak 2" sheetId="2" r:id="rId2"/>
    <sheet name="axyusak 3" sheetId="3" state="hidden" r:id="rId3"/>
  </sheets>
  <externalReferences>
    <externalReference r:id="rId4"/>
    <externalReference r:id="rId5"/>
  </externalReferences>
  <definedNames>
    <definedName name="_Toc501014753" localSheetId="0">'axyusak 1'!$A$1</definedName>
  </definedNames>
  <calcPr calcId="152511"/>
</workbook>
</file>

<file path=xl/calcChain.xml><?xml version="1.0" encoding="utf-8"?>
<calcChain xmlns="http://schemas.openxmlformats.org/spreadsheetml/2006/main">
  <c r="EK23" i="2" l="1"/>
  <c r="EJ23" i="2"/>
  <c r="EI23" i="2"/>
  <c r="EK22" i="2"/>
  <c r="EJ22" i="2"/>
  <c r="EI22" i="2"/>
  <c r="EH22" i="2"/>
  <c r="F21" i="1" l="1"/>
  <c r="G21" i="1"/>
  <c r="H21" i="1"/>
  <c r="I21" i="1"/>
  <c r="E21" i="1"/>
  <c r="F20" i="1"/>
  <c r="G20" i="1"/>
  <c r="H20" i="1"/>
  <c r="I20" i="1"/>
  <c r="E20" i="1"/>
  <c r="G19" i="1"/>
  <c r="F19" i="1"/>
  <c r="H19" i="1"/>
  <c r="I19" i="1"/>
  <c r="E19" i="1"/>
  <c r="EG12" i="2"/>
  <c r="CT16" i="2"/>
  <c r="EG22" i="2"/>
  <c r="EJ10" i="2" l="1"/>
  <c r="EK10" i="2"/>
  <c r="EI10" i="2"/>
  <c r="E29" i="1"/>
  <c r="F28" i="1"/>
  <c r="G28" i="1"/>
  <c r="H28" i="1"/>
  <c r="I28" i="1"/>
  <c r="E28" i="1"/>
  <c r="F27" i="1"/>
  <c r="G27" i="1"/>
  <c r="H27" i="1"/>
  <c r="I27" i="1"/>
  <c r="E27" i="1"/>
  <c r="G26" i="1"/>
  <c r="H26" i="1"/>
  <c r="I26" i="1"/>
  <c r="E26" i="1"/>
  <c r="E25" i="1"/>
  <c r="F24" i="1"/>
  <c r="G24" i="1"/>
  <c r="H24" i="1"/>
  <c r="I24" i="1"/>
  <c r="E24" i="1"/>
  <c r="F23" i="1"/>
  <c r="G23" i="1"/>
  <c r="H23" i="1"/>
  <c r="I23" i="1"/>
  <c r="E23" i="1"/>
  <c r="E22" i="1"/>
  <c r="E18" i="1"/>
  <c r="F16" i="1"/>
  <c r="G16" i="1"/>
  <c r="H16" i="1"/>
  <c r="I16" i="1"/>
  <c r="E16" i="1"/>
  <c r="EH18" i="2"/>
  <c r="EI18" i="2"/>
  <c r="EJ18" i="2"/>
  <c r="EK18" i="2"/>
  <c r="EG18" i="2"/>
  <c r="EI17" i="2"/>
  <c r="EJ17" i="2"/>
  <c r="EK17" i="2"/>
  <c r="EG17" i="2"/>
  <c r="EH14" i="2"/>
  <c r="EI14" i="2"/>
  <c r="EJ14" i="2"/>
  <c r="EK14" i="2"/>
  <c r="EG14" i="2"/>
  <c r="EH15" i="2" l="1"/>
  <c r="EI15" i="2"/>
  <c r="EJ15" i="2"/>
  <c r="EK15" i="2"/>
  <c r="EG15" i="2"/>
  <c r="EH13" i="2"/>
  <c r="EI13" i="2"/>
  <c r="EJ13" i="2"/>
  <c r="EK13" i="2"/>
  <c r="EG13" i="2"/>
  <c r="CV16" i="2"/>
  <c r="DZ21" i="2"/>
  <c r="EA21" i="2"/>
  <c r="DY21" i="2"/>
  <c r="DX21" i="2"/>
  <c r="DW21" i="2"/>
  <c r="DR20" i="2"/>
  <c r="CO16" i="2"/>
  <c r="EH16" i="2" s="1"/>
  <c r="CN16" i="2"/>
  <c r="EG16" i="2" s="1"/>
  <c r="EG19" i="2"/>
  <c r="CY17" i="2"/>
  <c r="CW16" i="2"/>
  <c r="CU16" i="2"/>
  <c r="F25" i="1"/>
  <c r="EG21" i="2" l="1"/>
  <c r="E36" i="1"/>
  <c r="EH17" i="2"/>
  <c r="F26" i="1"/>
  <c r="EJ16" i="2"/>
  <c r="H25" i="1"/>
  <c r="EI21" i="2"/>
  <c r="G36" i="1"/>
  <c r="EJ21" i="2"/>
  <c r="H36" i="1"/>
  <c r="EI16" i="2"/>
  <c r="G25" i="1"/>
  <c r="EH21" i="2"/>
  <c r="F36" i="1"/>
  <c r="EK16" i="2"/>
  <c r="I25" i="1"/>
  <c r="EG20" i="2"/>
  <c r="E30" i="1"/>
  <c r="EK21" i="2"/>
  <c r="I36" i="1"/>
  <c r="BR12" i="2"/>
  <c r="H22" i="1" s="1"/>
  <c r="BS12" i="2"/>
  <c r="I22" i="1" s="1"/>
  <c r="BQ12" i="2"/>
  <c r="G22" i="1" s="1"/>
  <c r="BP12" i="2"/>
  <c r="F22" i="1" s="1"/>
  <c r="AS11" i="2"/>
  <c r="AT11" i="2"/>
  <c r="AR11" i="2"/>
  <c r="AQ11" i="2"/>
  <c r="BK12" i="2"/>
  <c r="EH12" i="2" s="1"/>
  <c r="AP11" i="2"/>
  <c r="AF10" i="2"/>
  <c r="Z9" i="2"/>
  <c r="I15" i="1" s="1"/>
  <c r="Y9" i="2"/>
  <c r="H15" i="1" s="1"/>
  <c r="X9" i="2"/>
  <c r="G15" i="1" s="1"/>
  <c r="W9" i="2"/>
  <c r="F15" i="1" s="1"/>
  <c r="V9" i="2"/>
  <c r="E15" i="1" s="1"/>
  <c r="U8" i="2"/>
  <c r="T8" i="2"/>
  <c r="S8" i="2"/>
  <c r="R8" i="2"/>
  <c r="Q8" i="2"/>
  <c r="F7" i="2"/>
  <c r="E7" i="2"/>
  <c r="D7" i="2"/>
  <c r="C7" i="2"/>
  <c r="B7" i="2"/>
  <c r="EG10" i="2" l="1"/>
  <c r="E35" i="1"/>
  <c r="EI11" i="2"/>
  <c r="G17" i="1"/>
  <c r="EG11" i="2"/>
  <c r="E17" i="1"/>
  <c r="EK11" i="2"/>
  <c r="I17" i="1"/>
  <c r="F18" i="1"/>
  <c r="EJ11" i="2"/>
  <c r="H17" i="1"/>
  <c r="EH11" i="2"/>
  <c r="F17" i="1"/>
  <c r="G14" i="1"/>
  <c r="H14" i="1"/>
  <c r="I14" i="1"/>
  <c r="F14" i="1"/>
  <c r="E14" i="1"/>
  <c r="F12" i="1" l="1"/>
  <c r="G12" i="1"/>
  <c r="H12" i="1"/>
  <c r="I12" i="1"/>
  <c r="E12" i="1"/>
  <c r="H35" i="1" l="1"/>
  <c r="G35" i="1"/>
  <c r="I11" i="1"/>
  <c r="H11" i="1"/>
  <c r="G11" i="1"/>
  <c r="F11" i="1"/>
  <c r="I13" i="1"/>
  <c r="H13" i="1"/>
  <c r="G13" i="1"/>
  <c r="F13" i="1"/>
  <c r="EG8" i="2"/>
  <c r="E13" i="1"/>
  <c r="EG7" i="2" l="1"/>
  <c r="E11" i="1"/>
  <c r="I35" i="1"/>
  <c r="EH9" i="2" l="1"/>
  <c r="EI9" i="2"/>
  <c r="EJ9" i="2"/>
  <c r="EK9" i="2"/>
  <c r="EG9" i="2"/>
  <c r="EH8" i="2"/>
  <c r="EI8" i="2"/>
  <c r="EJ8" i="2"/>
  <c r="EK8" i="2"/>
  <c r="EH7" i="2"/>
  <c r="EI7" i="2"/>
  <c r="EJ7" i="2"/>
  <c r="EK7" i="2"/>
  <c r="EL7" i="2" l="1"/>
  <c r="EL8" i="2"/>
  <c r="EG5" i="2" l="1"/>
  <c r="EG23" i="2" s="1"/>
  <c r="AG10" i="2" l="1"/>
  <c r="EH10" i="2" s="1"/>
  <c r="DS20" i="2"/>
  <c r="EH20" i="2" l="1"/>
  <c r="F30" i="1"/>
  <c r="DN19" i="2"/>
  <c r="F35" i="1"/>
  <c r="BL12" i="2"/>
  <c r="EI12" i="2" s="1"/>
  <c r="BM12" i="2"/>
  <c r="EJ12" i="2" s="1"/>
  <c r="BN12" i="2"/>
  <c r="EK12" i="2" s="1"/>
  <c r="H18" i="1" l="1"/>
  <c r="G18" i="1"/>
  <c r="I18" i="1"/>
  <c r="EH19" i="2"/>
  <c r="EH5" i="2" s="1"/>
  <c r="EH23" i="2" s="1"/>
  <c r="F29" i="1"/>
  <c r="DO19" i="2"/>
  <c r="EI19" i="2" l="1"/>
  <c r="G29" i="1"/>
  <c r="DP19" i="2"/>
  <c r="DQ19" i="2"/>
  <c r="DV20" i="2"/>
  <c r="DU20" i="2"/>
  <c r="DT20" i="2"/>
  <c r="EJ19" i="2" l="1"/>
  <c r="H29" i="1"/>
  <c r="EK19" i="2"/>
  <c r="I29" i="1"/>
  <c r="EI20" i="2"/>
  <c r="EI5" i="2" s="1"/>
  <c r="G30" i="1"/>
  <c r="EJ20" i="2"/>
  <c r="H30" i="1"/>
  <c r="EK20" i="2"/>
  <c r="I30" i="1"/>
  <c r="EJ5" i="2"/>
  <c r="EK5" i="2" l="1"/>
</calcChain>
</file>

<file path=xl/sharedStrings.xml><?xml version="1.0" encoding="utf-8"?>
<sst xmlns="http://schemas.openxmlformats.org/spreadsheetml/2006/main" count="685" uniqueCount="136">
  <si>
    <t>Աղյուսակ 1. Ծախսերի վրա ազդող ծախսային գործոնները</t>
  </si>
  <si>
    <t>2019թ.</t>
  </si>
  <si>
    <t>2020թ.</t>
  </si>
  <si>
    <t>2021թ.</t>
  </si>
  <si>
    <t>2022թ.</t>
  </si>
  <si>
    <t>Սպառվող ռեսուրսներ՝</t>
  </si>
  <si>
    <r>
      <t>Աղյուսակ 2. Ծախսերի ամփոփ հաշվարկը (առանց ծախսային խնայողությունների գծով առաջարկների ներառման)</t>
    </r>
    <r>
      <rPr>
        <vertAlign val="superscript"/>
        <sz val="10"/>
        <color theme="1"/>
        <rFont val="GHEA Grapalat"/>
        <family val="3"/>
      </rPr>
      <t>11</t>
    </r>
  </si>
  <si>
    <r>
      <t>Ծախսային տարրերը</t>
    </r>
    <r>
      <rPr>
        <vertAlign val="superscript"/>
        <sz val="8"/>
        <color theme="1"/>
        <rFont val="GHEA Grapalat"/>
        <family val="3"/>
      </rPr>
      <t>12</t>
    </r>
  </si>
  <si>
    <t>…</t>
  </si>
  <si>
    <r>
      <t>Ընդամենը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9"/>
        <color theme="1"/>
        <rFont val="GHEA Grapalat"/>
        <family val="3"/>
      </rPr>
      <t>14</t>
    </r>
  </si>
  <si>
    <r>
      <t>Ընդամենը փոփոխության 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15</t>
    </r>
    <r>
      <rPr>
        <sz val="8"/>
        <color theme="1"/>
        <rFont val="GHEA Grapalat"/>
        <family val="3"/>
      </rPr>
      <t>,</t>
    </r>
  </si>
  <si>
    <t>այդ թվում ըստ առանձին ծախսային տարրերի՝</t>
  </si>
  <si>
    <t>X</t>
  </si>
  <si>
    <r>
      <t>Ընդամենը փոփոխության չենթարկված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16</t>
    </r>
  </si>
  <si>
    <r>
      <t>ԸՆԴԱՄԵՆԸ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17</t>
    </r>
  </si>
  <si>
    <r>
      <t xml:space="preserve">Աղյուսակ 3. Ծախսային խնայողությունների գծով առաջարկները </t>
    </r>
    <r>
      <rPr>
        <vertAlign val="superscript"/>
        <sz val="10"/>
        <color theme="1"/>
        <rFont val="GHEA Grapalat"/>
        <family val="3"/>
      </rPr>
      <t>18</t>
    </r>
  </si>
  <si>
    <r>
      <t xml:space="preserve">1. Միջոցառման գծով ծախսային խնայողության վերաբերյալ առաջարկի բնույթը՝ </t>
    </r>
    <r>
      <rPr>
        <vertAlign val="superscript"/>
        <sz val="9"/>
        <color theme="1"/>
        <rFont val="GHEA Grapalat"/>
        <family val="3"/>
      </rPr>
      <t>19</t>
    </r>
  </si>
  <si>
    <t>Կիրառվող ռեսուրսների սպառման ծավալների փոփոխություն</t>
  </si>
  <si>
    <t>Կիրառվող ռեսուրսների տեսակներում (համախմբությունում) փոփոխություն</t>
  </si>
  <si>
    <t>«Արտադրել - գնել» այլընտրանքի կիրառում</t>
  </si>
  <si>
    <t>Այլ (նկարագրել)՝_______________________________________________________________</t>
  </si>
  <si>
    <r>
      <t xml:space="preserve">2. Նկարագրություն՝ </t>
    </r>
    <r>
      <rPr>
        <vertAlign val="superscript"/>
        <sz val="9"/>
        <color theme="1"/>
        <rFont val="GHEA Grapalat"/>
        <family val="3"/>
      </rPr>
      <t>20</t>
    </r>
  </si>
  <si>
    <r>
      <t xml:space="preserve">3. Ծախսերի ամփոփ գնահատականը՝ </t>
    </r>
    <r>
      <rPr>
        <vertAlign val="superscript"/>
        <sz val="9"/>
        <color theme="1"/>
        <rFont val="GHEA Grapalat"/>
        <family val="3"/>
      </rPr>
      <t>21</t>
    </r>
  </si>
  <si>
    <t>Բյուջետային ծախսերի տնտեսագիտական դասակարգման հոդվածի անվանումը</t>
  </si>
  <si>
    <r>
      <t>Միջոցառման գծով հաշվարկված ծախսերը</t>
    </r>
    <r>
      <rPr>
        <vertAlign val="superscript"/>
        <sz val="9"/>
        <color theme="1"/>
        <rFont val="GHEA Grapalat"/>
        <family val="3"/>
      </rPr>
      <t>22</t>
    </r>
    <r>
      <rPr>
        <sz val="9"/>
        <color theme="1"/>
        <rFont val="GHEA Grapalat"/>
        <family val="3"/>
      </rPr>
      <t xml:space="preserve"> (հազ. դրամ)</t>
    </r>
  </si>
  <si>
    <r>
      <t>Ծախսային խնայողության գծով ամփոփ առաջարկը</t>
    </r>
    <r>
      <rPr>
        <vertAlign val="superscript"/>
        <sz val="9"/>
        <color theme="1"/>
        <rFont val="GHEA Grapalat"/>
        <family val="3"/>
      </rPr>
      <t>23</t>
    </r>
    <r>
      <rPr>
        <sz val="9"/>
        <color theme="1"/>
        <rFont val="GHEA Grapalat"/>
        <family val="3"/>
      </rPr>
      <t xml:space="preserve"> (հազ. դրամ) (+/-)</t>
    </r>
  </si>
  <si>
    <r>
      <t>Միջոցառման գծով ծախսերը</t>
    </r>
    <r>
      <rPr>
        <vertAlign val="superscript"/>
        <sz val="9"/>
        <color theme="1"/>
        <rFont val="GHEA Grapalat"/>
        <family val="3"/>
      </rPr>
      <t>24</t>
    </r>
    <r>
      <rPr>
        <sz val="9"/>
        <color theme="1"/>
        <rFont val="GHEA Grapalat"/>
        <family val="3"/>
      </rPr>
      <t xml:space="preserve"> (հազ. դրամ)</t>
    </r>
  </si>
  <si>
    <t>2020թ</t>
  </si>
  <si>
    <t>2021թ</t>
  </si>
  <si>
    <t>2022թ</t>
  </si>
  <si>
    <t>&lt;Լրացնել բյուջետային ծախսերի տնտեսագիտական դասակարգման հոդվածի անվանումը&gt;</t>
  </si>
  <si>
    <t>Ընդամենը</t>
  </si>
  <si>
    <t>1203 Պետական վերահսկողական ծառայություններ</t>
  </si>
  <si>
    <t>11001 ՀՀ վարչապետին ՀՀ Սահմանադրությամբ և օրենքներով վերապահված վերահսկողական լիազորությունների իրականացման ապահովում</t>
  </si>
  <si>
    <t>ոչ գնային</t>
  </si>
  <si>
    <t>Պարտադիր ծախսերին դասվող միջոցառում</t>
  </si>
  <si>
    <t>գնային</t>
  </si>
  <si>
    <t>հազ. Դրամ</t>
  </si>
  <si>
    <t>ոչ</t>
  </si>
  <si>
    <t>Գնային և ոչ գնային գործոններ՝</t>
  </si>
  <si>
    <t>Դեռատիզացիա</t>
  </si>
  <si>
    <t>սպասարկման գումարի նվազում</t>
  </si>
  <si>
    <t>Դեռատիզացիա, հազ. Դրամ</t>
  </si>
  <si>
    <t xml:space="preserve">4112 Պարգևատրումներ, դրամական խրախուսումներ և հատուկ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</si>
  <si>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</si>
  <si>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</si>
  <si>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 xml:space="preserve">4213 Կոմունալ ծառայություններ </t>
  </si>
  <si>
    <t>4252 Մեքենաների և սարքավորումների ընթացիկ նորոգում և պահպանում</t>
  </si>
  <si>
    <t>Հաստիքային աշխատողների  քանակ, մարդ</t>
  </si>
  <si>
    <t>Պարգևատրումների միջին մեծություն, հազ. Դրամ</t>
  </si>
  <si>
    <t>Քաղաքացիական ծառայողների պարգևատորման միջին մեծություն, հազ. դրամ</t>
  </si>
  <si>
    <t>Քաղաքացիական ծառայողների քանակ</t>
  </si>
  <si>
    <t>Սպառվող էլեկտրաէներգիայի ծավալ Կվտ/ժամ</t>
  </si>
  <si>
    <t>Հաստիքային աշխատողների միջին տարեկան աշխատավարձ, հազ. դրամ</t>
  </si>
  <si>
    <t>Պարգևատրում ստացող հաստիքների  քանակ, մարդ</t>
  </si>
  <si>
    <t>4214 Կապի ծառայություններ</t>
  </si>
  <si>
    <t>Հանրային հեռախոսակապ, հազ. Դրամ</t>
  </si>
  <si>
    <t>4236 Կենցաղային և հանրային սննդի ծառայություններ</t>
  </si>
  <si>
    <t>Հաստիքային աշխատողների միջին տարեկան աշխատավարձ</t>
  </si>
  <si>
    <t>Հաստիքային աշխատողների  քանակ</t>
  </si>
  <si>
    <t>մարդ</t>
  </si>
  <si>
    <t xml:space="preserve">4111 Աշխատողների աշխատավարձեր և հավելավճարներ </t>
  </si>
  <si>
    <t>հազ. դրամ</t>
  </si>
  <si>
    <t>Պարգևատրումների միջին մեծություն</t>
  </si>
  <si>
    <t>Պարգևատրում ստացող հաստիքների  քանակ</t>
  </si>
  <si>
    <t xml:space="preserve">Սպառվող էլեկտրաէներգիայի ծավալ </t>
  </si>
  <si>
    <t>Կվտ/ժամ</t>
  </si>
  <si>
    <t>Հանրային հեռախոսակապ</t>
  </si>
  <si>
    <t>սպասարկման գումարի նվազման նախատեսում</t>
  </si>
  <si>
    <t xml:space="preserve">Սպառվող էլեկտրաէներգիայի  սակագինը, </t>
  </si>
  <si>
    <t>դրամ</t>
  </si>
  <si>
    <t>Սպառվող էլեկտրաէներգիայի սակագինը,  դրամ</t>
  </si>
  <si>
    <t>2019թ. փաստ.</t>
  </si>
  <si>
    <t>2020թ. բյուջե</t>
  </si>
  <si>
    <t>2023թ.</t>
  </si>
  <si>
    <t>Դոմենային անվանումներ, հազ. դրամ</t>
  </si>
  <si>
    <t>4234 Տեղեկատվական ծառայություններ</t>
  </si>
  <si>
    <t>Հանրային իրազեկման, տեղեկատվական ծառայություններ, հազ. Դրամ</t>
  </si>
  <si>
    <t>Ավտոմեքենաների վերանորոգման ծառայություններ, հազ. Դրամ</t>
  </si>
  <si>
    <t>Մարդկային ռեսուրսների հետ կապված ընդհանուր ծառայություններ, հազ. Դրամ</t>
  </si>
  <si>
    <t>Տպագրական ծառայություններ, հազ. Դրամ</t>
  </si>
  <si>
    <t>Գրասենյակային պարագաներ, հազ. Դրամ</t>
  </si>
  <si>
    <t xml:space="preserve"> 4261 Գրասենյակային նյութեր և հագուստ</t>
  </si>
  <si>
    <t xml:space="preserve"> 4264 Տրանսպորտային նյութեր</t>
  </si>
  <si>
    <t>Բենզինի քանակ, լիտր</t>
  </si>
  <si>
    <t>Բենզինի միավորի գին, դրամ</t>
  </si>
  <si>
    <t>4231 Վարչական ծառայություններ</t>
  </si>
  <si>
    <t>Թարգմանչական ծառայություններ, հազ. Դրամ</t>
  </si>
  <si>
    <t>4233 Աշխատակազմի մասնագիտական զարգացման ծառայություններ</t>
  </si>
  <si>
    <t>Վերապատրաստում, հազ. Դրամ</t>
  </si>
  <si>
    <t>4232 Համակարգչային ծառայություններ</t>
  </si>
  <si>
    <t>Համակարգչային ծրագրային օժանդակման ծառայություններ, հազ. Դրամ</t>
  </si>
  <si>
    <t>Շենքի մաքրման, կոյուղագծերի մաքրման ծառայություններ , հազ. Դրամ</t>
  </si>
  <si>
    <t>4251 Շենքերի և կառույցների ընթացիկ նորոգում և պահպանում</t>
  </si>
  <si>
    <t>Շենքի ընթացիկ նորոգման ծառայություններ, հազ. Դրամ</t>
  </si>
  <si>
    <t>Տարբերությունը պայմանավորված է քաղ. ծառայողների  աշխատավարձի  աճով և 2019թ-ից տրվող պարգևատրումներով</t>
  </si>
  <si>
    <t>Քաղաքացիական ծառայողների պարգևատրումների միջին մեծություն</t>
  </si>
  <si>
    <t>Քաղաքացիական ծառայողների պարգևատրում ստացող հաստիքների  քանակ</t>
  </si>
  <si>
    <t>Տարբերությունը պայմանավորված է պայամանագրի գնի փոփոխությամբ</t>
  </si>
  <si>
    <t xml:space="preserve">Տարբերությունը կապված է հաստիքային միավորների փոփոխություններով պայմանավորված հաշվարկների հետ </t>
  </si>
  <si>
    <t>Դոմենային անվանումներ</t>
  </si>
  <si>
    <t>Համակարգչային ծրագրային օժանդակման ծառայություններ</t>
  </si>
  <si>
    <t>սպասարկման գումարի աճի նախատեսում</t>
  </si>
  <si>
    <t>Տպագրական ծառայություններ</t>
  </si>
  <si>
    <t>Տարբերությունը պայմանավորված է տպագրական ծառայությունների պահանջի նվազման կանխատեսմամբ</t>
  </si>
  <si>
    <t>Հանրային իրազեկման, տեղեկատվական ծառայություններ</t>
  </si>
  <si>
    <t>Տարբերությունը կապված է հանրությանը Ծառայության աշխատանքների արդյունքները իրազեկելու միջոցներ ձեռնարկելու նախատեսման հետ</t>
  </si>
  <si>
    <t xml:space="preserve">Տարբերությունը պայմանավորված է նրանով, որ ծառայությունը 2020թ.  նախատեսված է 5 ամսվա համար, սակայն տարվա ընթացքում նախատեսվում է կատարել վերաբաշխում՝ ծառայությունը 12 ամսվա համար ձեռբերելու նպատակով   </t>
  </si>
  <si>
    <t xml:space="preserve">Շենքի մաքրման, կոյուղագծերի մաքրման ծառայություններ </t>
  </si>
  <si>
    <t>Շենքի ընթացիկ նորոգման ծառայություններ</t>
  </si>
  <si>
    <t>Տարբերությունը պայմանավորված է վարչական շենքի  մի շարք թերություններով, որոնք պահանջում են ընթացիկ նորոգում, ինչը ներկայացված է կատարված հաշվարկներում</t>
  </si>
  <si>
    <t>Ավտոմեքենաների վերանորոգման ծառայություններ</t>
  </si>
  <si>
    <t>Տարբերությունը պայմանավորված է ծառայողական մեքենաների մաշվածությամբ, որը պահանջում է հավելյալ նորոգման անհրաժեշտություն (յուրաքանչյուր մեքենայի ծախսի չափաքանակը՝ 1,200,0 հազ. դրամը չի գերազանցում)</t>
  </si>
  <si>
    <t>Գրասենյակային պարագաներ</t>
  </si>
  <si>
    <t>Տարբերությունը պայմանավորված է որոշ գնման առարկաների այլ հոդվածներից տվյալ հոդված  տեղափոխմամբ</t>
  </si>
  <si>
    <t>Բենզինի միավորի գին</t>
  </si>
  <si>
    <t>Բենզինի քանակ,</t>
  </si>
  <si>
    <t xml:space="preserve"> լիտր</t>
  </si>
  <si>
    <t>Այս հոդվածի գումարը տեղափոխվել է մեքենաների ընթացիկ նորոգման գումարին</t>
  </si>
  <si>
    <t>Տարբերությունը պայմանավորված է 2019թ, ընթացքում ձեռքբերված էլեկտրական սարքավորումների հետ</t>
  </si>
  <si>
    <r>
      <t>Հավելված N 1. Գոյություն ունեցող պարտավորությունների գծով ծախսակազմումների ամփոփ ձևաչափ</t>
    </r>
    <r>
      <rPr>
        <b/>
        <vertAlign val="superscript"/>
        <sz val="12"/>
        <rFont val="GHEA Grapalat"/>
        <family val="3"/>
      </rPr>
      <t>1</t>
    </r>
  </si>
  <si>
    <r>
      <t xml:space="preserve">Ծրագիրը՝ </t>
    </r>
    <r>
      <rPr>
        <vertAlign val="superscript"/>
        <sz val="9"/>
        <rFont val="GHEA Grapalat"/>
        <family val="3"/>
      </rPr>
      <t xml:space="preserve">2 </t>
    </r>
  </si>
  <si>
    <r>
      <t xml:space="preserve">Միջոցառումը՝ </t>
    </r>
    <r>
      <rPr>
        <vertAlign val="superscript"/>
        <sz val="9"/>
        <rFont val="GHEA Grapalat"/>
        <family val="3"/>
      </rPr>
      <t>3</t>
    </r>
  </si>
  <si>
    <r>
      <t xml:space="preserve">Միջոցառման հիմքում դրված ծախսային պարտավորության բնույթը՝ </t>
    </r>
    <r>
      <rPr>
        <vertAlign val="superscript"/>
        <sz val="9"/>
        <rFont val="GHEA Grapalat"/>
        <family val="3"/>
      </rPr>
      <t>4</t>
    </r>
  </si>
  <si>
    <r>
      <t xml:space="preserve">Ծախսային գործոնը և սպառվող (ծախսվող) ռեսուրսը </t>
    </r>
    <r>
      <rPr>
        <vertAlign val="superscript"/>
        <sz val="9"/>
        <rFont val="GHEA Grapalat"/>
        <family val="3"/>
      </rPr>
      <t xml:space="preserve">5 </t>
    </r>
  </si>
  <si>
    <r>
      <t>Գործոնի տեսակը</t>
    </r>
    <r>
      <rPr>
        <vertAlign val="superscript"/>
        <sz val="9"/>
        <rFont val="GHEA Grapalat"/>
        <family val="3"/>
      </rPr>
      <t xml:space="preserve">6 </t>
    </r>
  </si>
  <si>
    <r>
      <t>Չափի միավորը</t>
    </r>
    <r>
      <rPr>
        <vertAlign val="superscript"/>
        <sz val="9"/>
        <rFont val="GHEA Grapalat"/>
        <family val="3"/>
      </rPr>
      <t xml:space="preserve">7 </t>
    </r>
  </si>
  <si>
    <r>
      <t>Ստանդարտի (նորմատիվի) առկայությունը</t>
    </r>
    <r>
      <rPr>
        <vertAlign val="superscript"/>
        <sz val="9"/>
        <rFont val="GHEA Grapalat"/>
        <family val="3"/>
      </rPr>
      <t>8</t>
    </r>
  </si>
  <si>
    <r>
      <t>Գործոնի կամ ռեսուրսի սպառման (ծախսման) մակարդակը</t>
    </r>
    <r>
      <rPr>
        <vertAlign val="superscript"/>
        <sz val="9"/>
        <rFont val="GHEA Grapalat"/>
        <family val="3"/>
      </rPr>
      <t xml:space="preserve">9 </t>
    </r>
  </si>
  <si>
    <r>
      <t>Հիմնավորումներ/Պատճառներ</t>
    </r>
    <r>
      <rPr>
        <vertAlign val="superscript"/>
        <sz val="9"/>
        <rFont val="GHEA Grapalat"/>
        <family val="3"/>
      </rPr>
      <t xml:space="preserve">10 </t>
    </r>
  </si>
  <si>
    <t>Համացանց, հազ. Դրամ</t>
  </si>
  <si>
    <t>Հեռախոսային ցանցերի պահպանման ծառայություններ, հազ. Դրամ</t>
  </si>
  <si>
    <t>Շարժական կապ, հազ. Դրամ</t>
  </si>
  <si>
    <t>Տարբերությունը պայմանավորված Ծառայության բնականոն աշխատանքի կազմակերպման համար</t>
  </si>
  <si>
    <t>ջրի զտման, մաքրման մեքենաների և սարքերի սպասարկման ծառայություններ, հազ. Դրամ</t>
  </si>
  <si>
    <t>ջրի զտման, մաքրման մեքենաների և սարքերի սպասարկման 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</si>
</sst>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.0\ _₽_-;\-* #,##0.0\ _₽_-;_-* &quot;-&quot;?\ _₽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b/>
      <vertAlign val="superscript"/>
      <sz val="12"/>
      <name val="GHEA Grapalat"/>
      <family val="3"/>
    </font>
    <font>
      <sz val="11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vertAlign val="superscript"/>
      <sz val="9"/>
      <name val="GHEA Grapalat"/>
      <family val="3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5" fontId="7" fillId="0" borderId="1" xfId="1" applyNumberFormat="1" applyFont="1" applyBorder="1" applyAlignment="1">
      <alignment vertical="center" wrapText="1"/>
    </xf>
    <xf numFmtId="165" fontId="9" fillId="0" borderId="1" xfId="1" applyNumberFormat="1" applyFont="1" applyBorder="1" applyAlignment="1">
      <alignment vertical="center" wrapText="1"/>
    </xf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9" fillId="0" borderId="1" xfId="1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0" fillId="0" borderId="0" xfId="0" applyNumberForma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66" fontId="16" fillId="0" borderId="1" xfId="0" applyNumberFormat="1" applyFont="1" applyBorder="1" applyAlignment="1">
      <alignment vertical="center" wrapText="1"/>
    </xf>
    <xf numFmtId="165" fontId="16" fillId="0" borderId="1" xfId="1" applyNumberFormat="1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 wrapText="1"/>
    </xf>
    <xf numFmtId="0" fontId="17" fillId="0" borderId="1" xfId="0" applyFont="1" applyBorder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9" fillId="0" borderId="1" xfId="1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4.Karavarman_aparat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 refreshError="1"/>
      <sheetData sheetId="1">
        <row r="14">
          <cell r="G14">
            <v>641912.39184465108</v>
          </cell>
        </row>
        <row r="20">
          <cell r="E20">
            <v>364106.46899999998</v>
          </cell>
          <cell r="F20">
            <v>411662.8</v>
          </cell>
          <cell r="G20">
            <v>420306.85947911104</v>
          </cell>
          <cell r="K20">
            <v>423940.73781776836</v>
          </cell>
          <cell r="L20">
            <v>430390.63920707942</v>
          </cell>
        </row>
        <row r="21">
          <cell r="E21">
            <v>106927.821</v>
          </cell>
          <cell r="F21">
            <v>86870.6</v>
          </cell>
          <cell r="G21">
            <v>88196.653629333319</v>
          </cell>
          <cell r="K21">
            <v>88872.834288555532</v>
          </cell>
          <cell r="L21">
            <v>90075.986450209239</v>
          </cell>
        </row>
        <row r="22">
          <cell r="E22">
            <v>16391.323</v>
          </cell>
          <cell r="F22">
            <v>30747.4</v>
          </cell>
          <cell r="G22">
            <v>31035.206846666664</v>
          </cell>
          <cell r="K22">
            <v>31380.492347444437</v>
          </cell>
          <cell r="L22">
            <v>31990.700565790743</v>
          </cell>
        </row>
        <row r="26">
          <cell r="E26">
            <v>4849.5</v>
          </cell>
          <cell r="F26">
            <v>10657.6</v>
          </cell>
        </row>
        <row r="32">
          <cell r="E32">
            <v>150</v>
          </cell>
        </row>
        <row r="53">
          <cell r="F53">
            <v>642.4</v>
          </cell>
          <cell r="G53">
            <v>2266</v>
          </cell>
          <cell r="K53">
            <v>2266</v>
          </cell>
        </row>
        <row r="55">
          <cell r="E55">
            <v>3522.3069999999998</v>
          </cell>
          <cell r="F55">
            <v>3991</v>
          </cell>
          <cell r="G55">
            <v>5245.1</v>
          </cell>
        </row>
      </sheetData>
      <sheetData sheetId="2" refreshError="1">
        <row r="21">
          <cell r="F21">
            <v>300</v>
          </cell>
          <cell r="H21">
            <v>275</v>
          </cell>
        </row>
        <row r="26">
          <cell r="F26">
            <v>5300</v>
          </cell>
          <cell r="H26">
            <v>5183.2598400000015</v>
          </cell>
        </row>
        <row r="29">
          <cell r="H29">
            <v>8.9</v>
          </cell>
        </row>
        <row r="80">
          <cell r="F80">
            <v>620</v>
          </cell>
        </row>
        <row r="81">
          <cell r="H81">
            <v>158.6</v>
          </cell>
        </row>
        <row r="181">
          <cell r="E181">
            <v>24307</v>
          </cell>
          <cell r="G181">
            <v>20200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workbookViewId="0">
      <selection activeCell="J29" sqref="J29"/>
    </sheetView>
  </sheetViews>
  <sheetFormatPr defaultRowHeight="16.5" x14ac:dyDescent="0.3"/>
  <cols>
    <col min="1" max="1" width="23.42578125" style="33" customWidth="1"/>
    <col min="2" max="2" width="12.28515625" style="33" customWidth="1"/>
    <col min="3" max="3" width="11.85546875" style="33" customWidth="1"/>
    <col min="4" max="4" width="14.140625" style="33" customWidth="1"/>
    <col min="5" max="5" width="11.85546875" style="33" bestFit="1" customWidth="1"/>
    <col min="6" max="6" width="12.28515625" style="33" bestFit="1" customWidth="1"/>
    <col min="7" max="7" width="11.42578125" style="33" bestFit="1" customWidth="1"/>
    <col min="8" max="8" width="11" style="33" bestFit="1" customWidth="1"/>
    <col min="9" max="9" width="11.140625" style="33" bestFit="1" customWidth="1"/>
    <col min="10" max="10" width="67.7109375" style="33" customWidth="1"/>
    <col min="11" max="16384" width="9.140625" style="33"/>
  </cols>
  <sheetData>
    <row r="1" spans="1:10" ht="56.25" customHeight="1" x14ac:dyDescent="0.3">
      <c r="A1" s="47" t="s">
        <v>120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3">
      <c r="A2" s="34"/>
    </row>
    <row r="3" spans="1:10" ht="29.25" customHeight="1" x14ac:dyDescent="0.3">
      <c r="A3" s="48" t="s">
        <v>121</v>
      </c>
      <c r="B3" s="48"/>
      <c r="C3" s="48"/>
      <c r="D3" s="49" t="s">
        <v>32</v>
      </c>
      <c r="E3" s="50"/>
      <c r="F3" s="50"/>
      <c r="G3" s="50"/>
      <c r="H3" s="50"/>
      <c r="I3" s="50"/>
      <c r="J3" s="51"/>
    </row>
    <row r="4" spans="1:10" ht="35.25" customHeight="1" x14ac:dyDescent="0.3">
      <c r="A4" s="48" t="s">
        <v>122</v>
      </c>
      <c r="B4" s="48"/>
      <c r="C4" s="48"/>
      <c r="D4" s="52" t="s">
        <v>33</v>
      </c>
      <c r="E4" s="53"/>
      <c r="F4" s="53"/>
      <c r="G4" s="53"/>
      <c r="H4" s="53"/>
      <c r="I4" s="53"/>
      <c r="J4" s="54"/>
    </row>
    <row r="5" spans="1:10" ht="38.25" customHeight="1" x14ac:dyDescent="0.3">
      <c r="A5" s="48" t="s">
        <v>123</v>
      </c>
      <c r="B5" s="48"/>
      <c r="C5" s="48"/>
      <c r="D5" s="49" t="s">
        <v>35</v>
      </c>
      <c r="E5" s="50"/>
      <c r="F5" s="50"/>
      <c r="G5" s="50"/>
      <c r="H5" s="50"/>
      <c r="I5" s="50"/>
      <c r="J5" s="51"/>
    </row>
    <row r="6" spans="1:10" x14ac:dyDescent="0.3">
      <c r="A6" s="35"/>
    </row>
    <row r="7" spans="1:10" x14ac:dyDescent="0.3">
      <c r="A7" s="35" t="s">
        <v>0</v>
      </c>
    </row>
    <row r="8" spans="1:10" ht="93.75" customHeight="1" x14ac:dyDescent="0.3">
      <c r="A8" s="48" t="s">
        <v>124</v>
      </c>
      <c r="B8" s="48" t="s">
        <v>125</v>
      </c>
      <c r="C8" s="48" t="s">
        <v>126</v>
      </c>
      <c r="D8" s="48" t="s">
        <v>127</v>
      </c>
      <c r="E8" s="48" t="s">
        <v>128</v>
      </c>
      <c r="F8" s="48"/>
      <c r="G8" s="48"/>
      <c r="H8" s="48"/>
      <c r="I8" s="48"/>
      <c r="J8" s="48" t="s">
        <v>129</v>
      </c>
    </row>
    <row r="9" spans="1:10" x14ac:dyDescent="0.3">
      <c r="A9" s="48"/>
      <c r="B9" s="48"/>
      <c r="C9" s="48"/>
      <c r="D9" s="48"/>
      <c r="E9" s="36" t="s">
        <v>1</v>
      </c>
      <c r="F9" s="36" t="s">
        <v>2</v>
      </c>
      <c r="G9" s="36" t="s">
        <v>3</v>
      </c>
      <c r="H9" s="36" t="s">
        <v>4</v>
      </c>
      <c r="I9" s="36" t="s">
        <v>74</v>
      </c>
      <c r="J9" s="48"/>
    </row>
    <row r="10" spans="1:10" x14ac:dyDescent="0.3">
      <c r="A10" s="46" t="s">
        <v>39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40.5" x14ac:dyDescent="0.3">
      <c r="A11" s="37" t="s">
        <v>58</v>
      </c>
      <c r="B11" s="38" t="s">
        <v>36</v>
      </c>
      <c r="C11" s="38" t="s">
        <v>62</v>
      </c>
      <c r="D11" s="38" t="s">
        <v>38</v>
      </c>
      <c r="E11" s="39">
        <f>'axyusak 2'!B7</f>
        <v>3371.3561944444441</v>
      </c>
      <c r="F11" s="39">
        <f>'axyusak 2'!C7</f>
        <v>3166.6369230769228</v>
      </c>
      <c r="G11" s="39">
        <f>'axyusak 2'!D7</f>
        <v>3233.129688300854</v>
      </c>
      <c r="H11" s="39">
        <f>'axyusak 2'!E7</f>
        <v>3261.0825985982183</v>
      </c>
      <c r="I11" s="39">
        <f>'axyusak 2'!F7</f>
        <v>3310.6972246698419</v>
      </c>
      <c r="J11" s="44" t="s">
        <v>95</v>
      </c>
    </row>
    <row r="12" spans="1:10" ht="28.5" customHeight="1" x14ac:dyDescent="0.3">
      <c r="A12" s="37" t="s">
        <v>59</v>
      </c>
      <c r="B12" s="38" t="s">
        <v>34</v>
      </c>
      <c r="C12" s="38" t="s">
        <v>60</v>
      </c>
      <c r="D12" s="38" t="s">
        <v>38</v>
      </c>
      <c r="E12" s="39">
        <f>'axyusak 2'!G7</f>
        <v>108</v>
      </c>
      <c r="F12" s="39">
        <f>'axyusak 2'!H7</f>
        <v>130</v>
      </c>
      <c r="G12" s="39">
        <f>'axyusak 2'!I7</f>
        <v>130</v>
      </c>
      <c r="H12" s="39">
        <f>'axyusak 2'!J7</f>
        <v>130</v>
      </c>
      <c r="I12" s="39">
        <f>'axyusak 2'!K7</f>
        <v>130</v>
      </c>
      <c r="J12" s="45"/>
    </row>
    <row r="13" spans="1:10" ht="27" customHeight="1" x14ac:dyDescent="0.3">
      <c r="A13" s="37" t="s">
        <v>63</v>
      </c>
      <c r="B13" s="38" t="s">
        <v>36</v>
      </c>
      <c r="C13" s="38" t="s">
        <v>62</v>
      </c>
      <c r="D13" s="38" t="s">
        <v>38</v>
      </c>
      <c r="E13" s="39">
        <f>('axyusak 2'!Q7+'axyusak 2'!Q8)/2</f>
        <v>495.03620833333332</v>
      </c>
      <c r="F13" s="39">
        <f>'axyusak 2'!R8</f>
        <v>668.23538461538465</v>
      </c>
      <c r="G13" s="39">
        <f>'axyusak 2'!S8</f>
        <v>678.43579714871782</v>
      </c>
      <c r="H13" s="39">
        <f>'axyusak 2'!T8</f>
        <v>683.6371868350426</v>
      </c>
      <c r="I13" s="39">
        <f>'axyusak 2'!U8</f>
        <v>692.89220346314801</v>
      </c>
      <c r="J13" s="44" t="s">
        <v>95</v>
      </c>
    </row>
    <row r="14" spans="1:10" ht="27" x14ac:dyDescent="0.3">
      <c r="A14" s="37" t="s">
        <v>64</v>
      </c>
      <c r="B14" s="38" t="s">
        <v>34</v>
      </c>
      <c r="C14" s="38" t="s">
        <v>60</v>
      </c>
      <c r="D14" s="38" t="s">
        <v>38</v>
      </c>
      <c r="E14" s="39">
        <f>('axyusak 2'!L7+'axyusak 2'!L8)/2</f>
        <v>54</v>
      </c>
      <c r="F14" s="39">
        <f>'axyusak 2'!M8</f>
        <v>130</v>
      </c>
      <c r="G14" s="39">
        <f>'axyusak 2'!N8</f>
        <v>130</v>
      </c>
      <c r="H14" s="39">
        <f>'axyusak 2'!O8</f>
        <v>130</v>
      </c>
      <c r="I14" s="39">
        <f>'axyusak 2'!P8</f>
        <v>130</v>
      </c>
      <c r="J14" s="45"/>
    </row>
    <row r="15" spans="1:10" ht="57" customHeight="1" x14ac:dyDescent="0.3">
      <c r="A15" s="37" t="s">
        <v>96</v>
      </c>
      <c r="B15" s="38" t="s">
        <v>36</v>
      </c>
      <c r="C15" s="38" t="s">
        <v>62</v>
      </c>
      <c r="D15" s="38" t="s">
        <v>38</v>
      </c>
      <c r="E15" s="39">
        <f>'axyusak 2'!V9</f>
        <v>268.71021311475408</v>
      </c>
      <c r="F15" s="39">
        <f>'axyusak 2'!W9</f>
        <v>320.28541666666666</v>
      </c>
      <c r="G15" s="39">
        <f>'axyusak 2'!X9</f>
        <v>323.28340465277773</v>
      </c>
      <c r="H15" s="39">
        <f>'axyusak 2'!Y9</f>
        <v>326.88012861921288</v>
      </c>
      <c r="I15" s="39">
        <f>'axyusak 2'!Z9</f>
        <v>333.23646422698693</v>
      </c>
      <c r="J15" s="44" t="s">
        <v>95</v>
      </c>
    </row>
    <row r="16" spans="1:10" ht="54" x14ac:dyDescent="0.3">
      <c r="A16" s="37" t="s">
        <v>97</v>
      </c>
      <c r="B16" s="38" t="s">
        <v>34</v>
      </c>
      <c r="C16" s="38" t="s">
        <v>60</v>
      </c>
      <c r="D16" s="38" t="s">
        <v>38</v>
      </c>
      <c r="E16" s="39">
        <f>'axyusak 2'!AA9</f>
        <v>61</v>
      </c>
      <c r="F16" s="39">
        <f>'axyusak 2'!AB9</f>
        <v>96</v>
      </c>
      <c r="G16" s="39">
        <f>'axyusak 2'!AC9</f>
        <v>96</v>
      </c>
      <c r="H16" s="39">
        <f>'axyusak 2'!AD9</f>
        <v>96</v>
      </c>
      <c r="I16" s="39">
        <f>'axyusak 2'!AE9</f>
        <v>96</v>
      </c>
      <c r="J16" s="45"/>
    </row>
    <row r="17" spans="1:10" x14ac:dyDescent="0.3">
      <c r="A17" s="37" t="s">
        <v>40</v>
      </c>
      <c r="B17" s="38" t="s">
        <v>36</v>
      </c>
      <c r="C17" s="38" t="s">
        <v>37</v>
      </c>
      <c r="D17" s="38" t="s">
        <v>38</v>
      </c>
      <c r="E17" s="40">
        <f>'axyusak 2'!AP11</f>
        <v>150</v>
      </c>
      <c r="F17" s="40">
        <f>'axyusak 2'!AQ11</f>
        <v>300</v>
      </c>
      <c r="G17" s="40">
        <f>'axyusak 2'!AR11</f>
        <v>275</v>
      </c>
      <c r="H17" s="40">
        <f>'axyusak 2'!AS11</f>
        <v>275</v>
      </c>
      <c r="I17" s="40">
        <f>'axyusak 2'!AT11</f>
        <v>275</v>
      </c>
      <c r="J17" s="38" t="s">
        <v>98</v>
      </c>
    </row>
    <row r="18" spans="1:10" ht="27" x14ac:dyDescent="0.3">
      <c r="A18" s="37" t="s">
        <v>67</v>
      </c>
      <c r="B18" s="38" t="s">
        <v>36</v>
      </c>
      <c r="C18" s="38" t="s">
        <v>37</v>
      </c>
      <c r="D18" s="38" t="s">
        <v>38</v>
      </c>
      <c r="E18" s="40">
        <f>'axyusak 2'!BJ12</f>
        <v>1011.4</v>
      </c>
      <c r="F18" s="40">
        <f>'axyusak 2'!BK12</f>
        <v>5300</v>
      </c>
      <c r="G18" s="40">
        <f>'axyusak 2'!BL12</f>
        <v>5183.2598400000015</v>
      </c>
      <c r="H18" s="40">
        <f>'axyusak 2'!BM12</f>
        <v>5183.2598400000015</v>
      </c>
      <c r="I18" s="40">
        <f>'axyusak 2'!BN12</f>
        <v>5183.2598400000015</v>
      </c>
      <c r="J18" s="38" t="s">
        <v>99</v>
      </c>
    </row>
    <row r="19" spans="1:10" ht="54" x14ac:dyDescent="0.3">
      <c r="A19" s="37" t="s">
        <v>131</v>
      </c>
      <c r="B19" s="38" t="s">
        <v>36</v>
      </c>
      <c r="C19" s="38" t="s">
        <v>37</v>
      </c>
      <c r="D19" s="38" t="s">
        <v>38</v>
      </c>
      <c r="E19" s="40">
        <f>'axyusak 2'!AU12</f>
        <v>0</v>
      </c>
      <c r="F19" s="40">
        <f>'axyusak 2'!AV12</f>
        <v>390</v>
      </c>
      <c r="G19" s="40">
        <f>'axyusak 2'!AW12</f>
        <v>280</v>
      </c>
      <c r="H19" s="40">
        <f>'axyusak 2'!AX12</f>
        <v>280</v>
      </c>
      <c r="I19" s="40">
        <f>'axyusak 2'!AY12</f>
        <v>280</v>
      </c>
      <c r="J19" s="38" t="s">
        <v>98</v>
      </c>
    </row>
    <row r="20" spans="1:10" ht="27" x14ac:dyDescent="0.3">
      <c r="A20" s="37" t="s">
        <v>132</v>
      </c>
      <c r="B20" s="38" t="s">
        <v>36</v>
      </c>
      <c r="C20" s="38" t="s">
        <v>37</v>
      </c>
      <c r="D20" s="38" t="s">
        <v>38</v>
      </c>
      <c r="E20" s="40">
        <f>'axyusak 2'!AZ12</f>
        <v>0</v>
      </c>
      <c r="F20" s="40">
        <f>'axyusak 2'!BA12</f>
        <v>0</v>
      </c>
      <c r="G20" s="40">
        <f>'axyusak 2'!BB12</f>
        <v>594</v>
      </c>
      <c r="H20" s="40">
        <f>'axyusak 2'!BC12</f>
        <v>594</v>
      </c>
      <c r="I20" s="40">
        <f>'axyusak 2'!BD12</f>
        <v>594</v>
      </c>
      <c r="J20" s="38" t="s">
        <v>133</v>
      </c>
    </row>
    <row r="21" spans="1:10" x14ac:dyDescent="0.3">
      <c r="A21" s="37" t="s">
        <v>130</v>
      </c>
      <c r="B21" s="38" t="s">
        <v>36</v>
      </c>
      <c r="C21" s="38" t="s">
        <v>37</v>
      </c>
      <c r="D21" s="38" t="s">
        <v>38</v>
      </c>
      <c r="E21" s="40">
        <f>'axyusak 2'!BE12</f>
        <v>0</v>
      </c>
      <c r="F21" s="40">
        <f>'axyusak 2'!BF12</f>
        <v>1278</v>
      </c>
      <c r="G21" s="40">
        <f>'axyusak 2'!BG12</f>
        <v>960</v>
      </c>
      <c r="H21" s="40">
        <f>'axyusak 2'!BH12</f>
        <v>960</v>
      </c>
      <c r="I21" s="40">
        <f>'axyusak 2'!BI12</f>
        <v>960</v>
      </c>
      <c r="J21" s="38" t="s">
        <v>98</v>
      </c>
    </row>
    <row r="22" spans="1:10" x14ac:dyDescent="0.3">
      <c r="A22" s="37" t="s">
        <v>100</v>
      </c>
      <c r="B22" s="38" t="s">
        <v>36</v>
      </c>
      <c r="C22" s="38" t="s">
        <v>37</v>
      </c>
      <c r="D22" s="38" t="s">
        <v>38</v>
      </c>
      <c r="E22" s="40">
        <f>'axyusak 2'!BO12</f>
        <v>0</v>
      </c>
      <c r="F22" s="40">
        <f>'axyusak 2'!BP12</f>
        <v>12</v>
      </c>
      <c r="G22" s="40">
        <f>'axyusak 2'!BQ12</f>
        <v>8.9</v>
      </c>
      <c r="H22" s="40">
        <f>'axyusak 2'!BR12</f>
        <v>8.9</v>
      </c>
      <c r="I22" s="40">
        <f>'axyusak 2'!BS12</f>
        <v>8.9</v>
      </c>
      <c r="J22" s="38" t="s">
        <v>41</v>
      </c>
    </row>
    <row r="23" spans="1:10" ht="40.5" x14ac:dyDescent="0.3">
      <c r="A23" s="37" t="s">
        <v>101</v>
      </c>
      <c r="B23" s="38" t="s">
        <v>36</v>
      </c>
      <c r="C23" s="38" t="s">
        <v>37</v>
      </c>
      <c r="D23" s="38" t="s">
        <v>38</v>
      </c>
      <c r="E23" s="40">
        <f>'axyusak 2'!BT14</f>
        <v>0</v>
      </c>
      <c r="F23" s="40">
        <f>'axyusak 2'!BU14</f>
        <v>228.4</v>
      </c>
      <c r="G23" s="40">
        <f>'axyusak 2'!BV14</f>
        <v>720</v>
      </c>
      <c r="H23" s="40">
        <f>'axyusak 2'!BW14</f>
        <v>720</v>
      </c>
      <c r="I23" s="40">
        <f>'axyusak 2'!BX14</f>
        <v>720</v>
      </c>
      <c r="J23" s="38" t="s">
        <v>102</v>
      </c>
    </row>
    <row r="24" spans="1:10" ht="27" x14ac:dyDescent="0.3">
      <c r="A24" s="37" t="s">
        <v>103</v>
      </c>
      <c r="B24" s="38" t="s">
        <v>36</v>
      </c>
      <c r="C24" s="38" t="s">
        <v>37</v>
      </c>
      <c r="D24" s="38" t="s">
        <v>38</v>
      </c>
      <c r="E24" s="40">
        <f>'axyusak 2'!CI16</f>
        <v>2546.1</v>
      </c>
      <c r="F24" s="40">
        <f>'axyusak 2'!CJ16</f>
        <v>1245.5999999999999</v>
      </c>
      <c r="G24" s="40">
        <f>'axyusak 2'!CK16</f>
        <v>329</v>
      </c>
      <c r="H24" s="40">
        <f>'axyusak 2'!CL16</f>
        <v>329</v>
      </c>
      <c r="I24" s="40">
        <f>'axyusak 2'!CM16</f>
        <v>329</v>
      </c>
      <c r="J24" s="38" t="s">
        <v>104</v>
      </c>
    </row>
    <row r="25" spans="1:10" ht="40.5" x14ac:dyDescent="0.3">
      <c r="A25" s="37" t="s">
        <v>105</v>
      </c>
      <c r="B25" s="38" t="s">
        <v>36</v>
      </c>
      <c r="C25" s="38" t="s">
        <v>37</v>
      </c>
      <c r="D25" s="38" t="s">
        <v>38</v>
      </c>
      <c r="E25" s="40">
        <f>'axyusak 2'!CS16</f>
        <v>0</v>
      </c>
      <c r="F25" s="40">
        <f>'axyusak 2'!CT16</f>
        <v>0</v>
      </c>
      <c r="G25" s="40">
        <f>'axyusak 2'!CU16</f>
        <v>158.6</v>
      </c>
      <c r="H25" s="40">
        <f>'axyusak 2'!CV16</f>
        <v>158.6</v>
      </c>
      <c r="I25" s="40">
        <f>'axyusak 2'!CW16</f>
        <v>158.6</v>
      </c>
      <c r="J25" s="38" t="s">
        <v>106</v>
      </c>
    </row>
    <row r="26" spans="1:10" ht="54" x14ac:dyDescent="0.3">
      <c r="A26" s="37" t="s">
        <v>135</v>
      </c>
      <c r="B26" s="38" t="s">
        <v>36</v>
      </c>
      <c r="C26" s="38" t="s">
        <v>37</v>
      </c>
      <c r="D26" s="38" t="s">
        <v>38</v>
      </c>
      <c r="E26" s="40">
        <f>'axyusak 2'!CX17</f>
        <v>456</v>
      </c>
      <c r="F26" s="40">
        <f>'axyusak 2'!CY17</f>
        <v>348.6</v>
      </c>
      <c r="G26" s="40">
        <f>'axyusak 2'!CZ17</f>
        <v>836.7</v>
      </c>
      <c r="H26" s="40">
        <f>'axyusak 2'!DA17</f>
        <v>836.7</v>
      </c>
      <c r="I26" s="40">
        <f>'axyusak 2'!DB17</f>
        <v>836.7</v>
      </c>
      <c r="J26" s="38" t="s">
        <v>107</v>
      </c>
    </row>
    <row r="27" spans="1:10" ht="40.5" x14ac:dyDescent="0.3">
      <c r="A27" s="37" t="s">
        <v>108</v>
      </c>
      <c r="B27" s="38" t="s">
        <v>36</v>
      </c>
      <c r="C27" s="38" t="s">
        <v>37</v>
      </c>
      <c r="D27" s="38" t="s">
        <v>38</v>
      </c>
      <c r="E27" s="40">
        <f>'axyusak 2'!DC17</f>
        <v>950</v>
      </c>
      <c r="F27" s="40">
        <f>'axyusak 2'!DD17</f>
        <v>700</v>
      </c>
      <c r="G27" s="40">
        <f>'axyusak 2'!DE17</f>
        <v>700</v>
      </c>
      <c r="H27" s="40">
        <f>'axyusak 2'!DF17</f>
        <v>700</v>
      </c>
      <c r="I27" s="40">
        <f>'axyusak 2'!DG17</f>
        <v>700</v>
      </c>
      <c r="J27" s="38" t="s">
        <v>68</v>
      </c>
    </row>
    <row r="28" spans="1:10" ht="40.5" x14ac:dyDescent="0.3">
      <c r="A28" s="37" t="s">
        <v>109</v>
      </c>
      <c r="B28" s="38" t="s">
        <v>36</v>
      </c>
      <c r="C28" s="38" t="s">
        <v>37</v>
      </c>
      <c r="D28" s="38" t="s">
        <v>38</v>
      </c>
      <c r="E28" s="40">
        <f>'axyusak 2'!DH18</f>
        <v>2818.5</v>
      </c>
      <c r="F28" s="40">
        <f>'axyusak 2'!DI18</f>
        <v>950</v>
      </c>
      <c r="G28" s="40">
        <f>'axyusak 2'!DJ18</f>
        <v>987.5</v>
      </c>
      <c r="H28" s="40">
        <f>'axyusak 2'!DK18</f>
        <v>987.5</v>
      </c>
      <c r="I28" s="40">
        <f>'axyusak 2'!DL18</f>
        <v>987.5</v>
      </c>
      <c r="J28" s="38" t="s">
        <v>110</v>
      </c>
    </row>
    <row r="29" spans="1:10" ht="54" x14ac:dyDescent="0.3">
      <c r="A29" s="37" t="s">
        <v>111</v>
      </c>
      <c r="B29" s="38" t="s">
        <v>36</v>
      </c>
      <c r="C29" s="38" t="s">
        <v>37</v>
      </c>
      <c r="D29" s="38" t="s">
        <v>38</v>
      </c>
      <c r="E29" s="40">
        <f>'axyusak 2'!DM19</f>
        <v>858.4</v>
      </c>
      <c r="F29" s="40">
        <f>'axyusak 2'!DN19</f>
        <v>642.4</v>
      </c>
      <c r="G29" s="40">
        <f>'axyusak 2'!DO19</f>
        <v>2266</v>
      </c>
      <c r="H29" s="40">
        <f>'axyusak 2'!DP19</f>
        <v>2266</v>
      </c>
      <c r="I29" s="40">
        <f>'axyusak 2'!DQ19</f>
        <v>2266</v>
      </c>
      <c r="J29" s="38" t="s">
        <v>112</v>
      </c>
    </row>
    <row r="30" spans="1:10" ht="27" x14ac:dyDescent="0.3">
      <c r="A30" s="37" t="s">
        <v>113</v>
      </c>
      <c r="B30" s="38" t="s">
        <v>36</v>
      </c>
      <c r="C30" s="38" t="s">
        <v>37</v>
      </c>
      <c r="D30" s="38" t="s">
        <v>38</v>
      </c>
      <c r="E30" s="40">
        <f>'axyusak 2'!DR20</f>
        <v>3522.3069999999998</v>
      </c>
      <c r="F30" s="40">
        <f>'axyusak 2'!DS20</f>
        <v>3991</v>
      </c>
      <c r="G30" s="40">
        <f>'axyusak 2'!DT20</f>
        <v>5245.1</v>
      </c>
      <c r="H30" s="40">
        <f>'axyusak 2'!DU20</f>
        <v>5245.1</v>
      </c>
      <c r="I30" s="40">
        <f>'axyusak 2'!DV20</f>
        <v>5245.1</v>
      </c>
      <c r="J30" s="38" t="s">
        <v>114</v>
      </c>
    </row>
    <row r="31" spans="1:10" ht="40.5" x14ac:dyDescent="0.3">
      <c r="A31" s="37" t="s">
        <v>69</v>
      </c>
      <c r="B31" s="38" t="s">
        <v>36</v>
      </c>
      <c r="C31" s="38" t="s">
        <v>70</v>
      </c>
      <c r="D31" s="38" t="s">
        <v>38</v>
      </c>
      <c r="E31" s="41">
        <v>44.98</v>
      </c>
      <c r="F31" s="41">
        <v>44.98</v>
      </c>
      <c r="G31" s="41">
        <v>44.98</v>
      </c>
      <c r="H31" s="41">
        <v>44.98</v>
      </c>
      <c r="I31" s="41">
        <v>44.98</v>
      </c>
      <c r="J31" s="38"/>
    </row>
    <row r="32" spans="1:10" x14ac:dyDescent="0.3">
      <c r="A32" s="37" t="s">
        <v>115</v>
      </c>
      <c r="B32" s="38" t="s">
        <v>36</v>
      </c>
      <c r="C32" s="38" t="s">
        <v>70</v>
      </c>
      <c r="D32" s="38" t="s">
        <v>38</v>
      </c>
      <c r="E32" s="40">
        <v>400</v>
      </c>
      <c r="F32" s="40">
        <v>400</v>
      </c>
      <c r="G32" s="40">
        <v>400</v>
      </c>
      <c r="H32" s="40">
        <v>400</v>
      </c>
      <c r="I32" s="40">
        <v>400</v>
      </c>
      <c r="J32" s="38"/>
    </row>
    <row r="33" spans="1:10" x14ac:dyDescent="0.3">
      <c r="A33" s="46" t="s">
        <v>5</v>
      </c>
      <c r="B33" s="46"/>
      <c r="C33" s="46"/>
      <c r="D33" s="46"/>
      <c r="E33" s="46"/>
      <c r="F33" s="46"/>
      <c r="G33" s="46"/>
      <c r="H33" s="46"/>
      <c r="I33" s="46"/>
      <c r="J33" s="46"/>
    </row>
    <row r="34" spans="1:10" x14ac:dyDescent="0.3">
      <c r="A34" s="38"/>
      <c r="B34" s="38"/>
      <c r="C34" s="38"/>
      <c r="D34" s="38"/>
      <c r="E34" s="38"/>
      <c r="F34" s="38"/>
      <c r="G34" s="38"/>
      <c r="H34" s="42"/>
      <c r="I34" s="42"/>
      <c r="J34" s="38"/>
    </row>
    <row r="35" spans="1:10" ht="27" x14ac:dyDescent="0.3">
      <c r="A35" s="37" t="s">
        <v>65</v>
      </c>
      <c r="B35" s="38" t="s">
        <v>34</v>
      </c>
      <c r="C35" s="38" t="s">
        <v>66</v>
      </c>
      <c r="D35" s="38" t="s">
        <v>38</v>
      </c>
      <c r="E35" s="40">
        <f>'axyusak 2'!AF10</f>
        <v>107814.58425967097</v>
      </c>
      <c r="F35" s="40">
        <f>'axyusak 2'!AG10</f>
        <v>236940.86260560251</v>
      </c>
      <c r="G35" s="40">
        <f>'axyusak 2'!AH10</f>
        <v>247770.1</v>
      </c>
      <c r="H35" s="40">
        <f>'axyusak 2'!AI10</f>
        <v>247770.1</v>
      </c>
      <c r="I35" s="40">
        <f>'axyusak 2'!AJ10</f>
        <v>247770.1</v>
      </c>
      <c r="J35" s="38" t="s">
        <v>119</v>
      </c>
    </row>
    <row r="36" spans="1:10" ht="27" x14ac:dyDescent="0.3">
      <c r="A36" s="37" t="s">
        <v>116</v>
      </c>
      <c r="B36" s="38" t="s">
        <v>34</v>
      </c>
      <c r="C36" s="38" t="s">
        <v>117</v>
      </c>
      <c r="D36" s="38" t="s">
        <v>38</v>
      </c>
      <c r="E36" s="40">
        <f>'axyusak 2'!DW21</f>
        <v>22880</v>
      </c>
      <c r="F36" s="40">
        <f>'axyusak 2'!DX21</f>
        <v>24307</v>
      </c>
      <c r="G36" s="40">
        <f>'axyusak 2'!DY21</f>
        <v>20200</v>
      </c>
      <c r="H36" s="40">
        <f>'axyusak 2'!DZ21</f>
        <v>20200</v>
      </c>
      <c r="I36" s="40">
        <f>'axyusak 2'!EA21</f>
        <v>20200</v>
      </c>
      <c r="J36" s="38" t="s">
        <v>118</v>
      </c>
    </row>
    <row r="37" spans="1:10" x14ac:dyDescent="0.3">
      <c r="A37" s="43"/>
    </row>
    <row r="38" spans="1:10" x14ac:dyDescent="0.3">
      <c r="A38" s="43"/>
    </row>
  </sheetData>
  <mergeCells count="18">
    <mergeCell ref="J8:J9"/>
    <mergeCell ref="A8:A9"/>
    <mergeCell ref="B8:B9"/>
    <mergeCell ref="C8:C9"/>
    <mergeCell ref="D8:D9"/>
    <mergeCell ref="E8:I8"/>
    <mergeCell ref="A1:J1"/>
    <mergeCell ref="A3:C3"/>
    <mergeCell ref="A4:C4"/>
    <mergeCell ref="A5:C5"/>
    <mergeCell ref="D3:J3"/>
    <mergeCell ref="D4:J4"/>
    <mergeCell ref="D5:J5"/>
    <mergeCell ref="J11:J12"/>
    <mergeCell ref="J15:J16"/>
    <mergeCell ref="J13:J14"/>
    <mergeCell ref="A10:J10"/>
    <mergeCell ref="A33:J3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8"/>
  <sheetViews>
    <sheetView zoomScaleNormal="100" workbookViewId="0">
      <pane xSplit="1" ySplit="4" topLeftCell="DV17" activePane="bottomRight" state="frozen"/>
      <selection pane="topRight" activeCell="B1" sqref="B1"/>
      <selection pane="bottomLeft" activeCell="A5" sqref="A5"/>
      <selection pane="bottomRight" activeCell="EI29" sqref="EI29"/>
    </sheetView>
  </sheetViews>
  <sheetFormatPr defaultRowHeight="15" x14ac:dyDescent="0.25"/>
  <cols>
    <col min="1" max="1" width="19.85546875" customWidth="1"/>
    <col min="2" max="3" width="9.7109375" bestFit="1" customWidth="1"/>
    <col min="4" max="4" width="10" bestFit="1" customWidth="1"/>
    <col min="5" max="6" width="10.28515625" bestFit="1" customWidth="1"/>
    <col min="7" max="16" width="10.28515625" customWidth="1"/>
    <col min="17" max="17" width="9.28515625" bestFit="1" customWidth="1"/>
    <col min="18" max="18" width="10" bestFit="1" customWidth="1"/>
    <col min="19" max="19" width="9.28515625" bestFit="1" customWidth="1"/>
    <col min="20" max="21" width="9.7109375" bestFit="1" customWidth="1"/>
    <col min="22" max="26" width="9.28515625" bestFit="1" customWidth="1"/>
    <col min="27" max="31" width="9.28515625" customWidth="1"/>
    <col min="32" max="36" width="9.28515625" bestFit="1" customWidth="1"/>
    <col min="37" max="41" width="9.28515625" customWidth="1"/>
    <col min="42" max="46" width="9.28515625" bestFit="1" customWidth="1"/>
    <col min="47" max="61" width="9.28515625" customWidth="1"/>
    <col min="62" max="136" width="9.28515625" bestFit="1" customWidth="1"/>
    <col min="137" max="137" width="10.42578125" bestFit="1" customWidth="1"/>
    <col min="138" max="138" width="10.5703125" bestFit="1" customWidth="1"/>
    <col min="139" max="139" width="12.5703125" customWidth="1"/>
    <col min="140" max="141" width="10.42578125" bestFit="1" customWidth="1"/>
    <col min="142" max="142" width="10.5703125" bestFit="1" customWidth="1"/>
  </cols>
  <sheetData>
    <row r="1" spans="1:142" x14ac:dyDescent="0.25">
      <c r="A1" s="2" t="s">
        <v>6</v>
      </c>
    </row>
    <row r="2" spans="1:142" ht="15" customHeight="1" x14ac:dyDescent="0.25">
      <c r="A2" s="61" t="s">
        <v>7</v>
      </c>
      <c r="B2" s="63" t="s">
        <v>53</v>
      </c>
      <c r="C2" s="64"/>
      <c r="D2" s="64"/>
      <c r="E2" s="64"/>
      <c r="F2" s="65"/>
      <c r="G2" s="55" t="s">
        <v>48</v>
      </c>
      <c r="H2" s="56"/>
      <c r="I2" s="56"/>
      <c r="J2" s="56"/>
      <c r="K2" s="57"/>
      <c r="L2" s="55" t="s">
        <v>54</v>
      </c>
      <c r="M2" s="56"/>
      <c r="N2" s="56"/>
      <c r="O2" s="56"/>
      <c r="P2" s="57"/>
      <c r="Q2" s="55" t="s">
        <v>49</v>
      </c>
      <c r="R2" s="56"/>
      <c r="S2" s="56"/>
      <c r="T2" s="56"/>
      <c r="U2" s="57"/>
      <c r="V2" s="55" t="s">
        <v>50</v>
      </c>
      <c r="W2" s="56"/>
      <c r="X2" s="56"/>
      <c r="Y2" s="56"/>
      <c r="Z2" s="57"/>
      <c r="AA2" s="55" t="s">
        <v>51</v>
      </c>
      <c r="AB2" s="56"/>
      <c r="AC2" s="56"/>
      <c r="AD2" s="56"/>
      <c r="AE2" s="57"/>
      <c r="AF2" s="55" t="s">
        <v>52</v>
      </c>
      <c r="AG2" s="56"/>
      <c r="AH2" s="56"/>
      <c r="AI2" s="56"/>
      <c r="AJ2" s="57"/>
      <c r="AK2" s="55" t="s">
        <v>71</v>
      </c>
      <c r="AL2" s="56"/>
      <c r="AM2" s="56"/>
      <c r="AN2" s="56"/>
      <c r="AO2" s="57"/>
      <c r="AP2" s="55" t="s">
        <v>42</v>
      </c>
      <c r="AQ2" s="56"/>
      <c r="AR2" s="56"/>
      <c r="AS2" s="56"/>
      <c r="AT2" s="57"/>
      <c r="AU2" s="55" t="s">
        <v>131</v>
      </c>
      <c r="AV2" s="56"/>
      <c r="AW2" s="56"/>
      <c r="AX2" s="56"/>
      <c r="AY2" s="57"/>
      <c r="AZ2" s="55" t="s">
        <v>132</v>
      </c>
      <c r="BA2" s="56"/>
      <c r="BB2" s="56"/>
      <c r="BC2" s="56"/>
      <c r="BD2" s="57"/>
      <c r="BE2" s="55" t="s">
        <v>130</v>
      </c>
      <c r="BF2" s="56"/>
      <c r="BG2" s="56"/>
      <c r="BH2" s="56"/>
      <c r="BI2" s="57"/>
      <c r="BJ2" s="55" t="s">
        <v>56</v>
      </c>
      <c r="BK2" s="56"/>
      <c r="BL2" s="56"/>
      <c r="BM2" s="56"/>
      <c r="BN2" s="57"/>
      <c r="BO2" s="55" t="s">
        <v>75</v>
      </c>
      <c r="BP2" s="56"/>
      <c r="BQ2" s="56"/>
      <c r="BR2" s="56"/>
      <c r="BS2" s="57"/>
      <c r="BT2" s="55" t="s">
        <v>91</v>
      </c>
      <c r="BU2" s="56"/>
      <c r="BV2" s="56"/>
      <c r="BW2" s="56"/>
      <c r="BX2" s="57"/>
      <c r="BY2" s="55" t="s">
        <v>89</v>
      </c>
      <c r="BZ2" s="56"/>
      <c r="CA2" s="56"/>
      <c r="CB2" s="56"/>
      <c r="CC2" s="57"/>
      <c r="CD2" s="55" t="s">
        <v>87</v>
      </c>
      <c r="CE2" s="56"/>
      <c r="CF2" s="56"/>
      <c r="CG2" s="56"/>
      <c r="CH2" s="57"/>
      <c r="CI2" s="55" t="s">
        <v>80</v>
      </c>
      <c r="CJ2" s="56"/>
      <c r="CK2" s="56"/>
      <c r="CL2" s="56"/>
      <c r="CM2" s="57"/>
      <c r="CN2" s="55" t="s">
        <v>79</v>
      </c>
      <c r="CO2" s="56"/>
      <c r="CP2" s="56"/>
      <c r="CQ2" s="56"/>
      <c r="CR2" s="57"/>
      <c r="CS2" s="55" t="s">
        <v>77</v>
      </c>
      <c r="CT2" s="56"/>
      <c r="CU2" s="56"/>
      <c r="CV2" s="56"/>
      <c r="CW2" s="57"/>
      <c r="CX2" s="55" t="s">
        <v>134</v>
      </c>
      <c r="CY2" s="56"/>
      <c r="CZ2" s="56"/>
      <c r="DA2" s="56"/>
      <c r="DB2" s="57"/>
      <c r="DC2" s="55" t="s">
        <v>92</v>
      </c>
      <c r="DD2" s="56"/>
      <c r="DE2" s="56"/>
      <c r="DF2" s="56"/>
      <c r="DG2" s="57"/>
      <c r="DH2" s="55" t="s">
        <v>94</v>
      </c>
      <c r="DI2" s="56"/>
      <c r="DJ2" s="56"/>
      <c r="DK2" s="56"/>
      <c r="DL2" s="57"/>
      <c r="DM2" s="55" t="s">
        <v>78</v>
      </c>
      <c r="DN2" s="56"/>
      <c r="DO2" s="56"/>
      <c r="DP2" s="56"/>
      <c r="DQ2" s="57"/>
      <c r="DR2" s="55" t="s">
        <v>81</v>
      </c>
      <c r="DS2" s="56"/>
      <c r="DT2" s="56"/>
      <c r="DU2" s="56"/>
      <c r="DV2" s="57"/>
      <c r="DW2" s="55" t="s">
        <v>84</v>
      </c>
      <c r="DX2" s="56"/>
      <c r="DY2" s="56"/>
      <c r="DZ2" s="56"/>
      <c r="EA2" s="57"/>
      <c r="EB2" s="55" t="s">
        <v>85</v>
      </c>
      <c r="EC2" s="56"/>
      <c r="ED2" s="56"/>
      <c r="EE2" s="56"/>
      <c r="EF2" s="57"/>
      <c r="EG2" s="61" t="s">
        <v>9</v>
      </c>
      <c r="EH2" s="61"/>
      <c r="EI2" s="61"/>
      <c r="EJ2" s="61"/>
      <c r="EK2" s="61"/>
    </row>
    <row r="3" spans="1:142" ht="15" customHeight="1" x14ac:dyDescent="0.25">
      <c r="A3" s="61"/>
      <c r="B3" s="66"/>
      <c r="C3" s="67"/>
      <c r="D3" s="67"/>
      <c r="E3" s="67"/>
      <c r="F3" s="68"/>
      <c r="G3" s="58"/>
      <c r="H3" s="59"/>
      <c r="I3" s="59"/>
      <c r="J3" s="59"/>
      <c r="K3" s="60"/>
      <c r="L3" s="58"/>
      <c r="M3" s="59"/>
      <c r="N3" s="59"/>
      <c r="O3" s="59"/>
      <c r="P3" s="60"/>
      <c r="Q3" s="58"/>
      <c r="R3" s="59"/>
      <c r="S3" s="59"/>
      <c r="T3" s="59"/>
      <c r="U3" s="60"/>
      <c r="V3" s="58"/>
      <c r="W3" s="59"/>
      <c r="X3" s="59"/>
      <c r="Y3" s="59"/>
      <c r="Z3" s="60"/>
      <c r="AA3" s="58"/>
      <c r="AB3" s="59"/>
      <c r="AC3" s="59"/>
      <c r="AD3" s="59"/>
      <c r="AE3" s="60"/>
      <c r="AF3" s="58"/>
      <c r="AG3" s="59"/>
      <c r="AH3" s="59"/>
      <c r="AI3" s="59"/>
      <c r="AJ3" s="60"/>
      <c r="AK3" s="58"/>
      <c r="AL3" s="59"/>
      <c r="AM3" s="59"/>
      <c r="AN3" s="59"/>
      <c r="AO3" s="60"/>
      <c r="AP3" s="58"/>
      <c r="AQ3" s="59"/>
      <c r="AR3" s="59"/>
      <c r="AS3" s="59"/>
      <c r="AT3" s="60"/>
      <c r="AU3" s="58"/>
      <c r="AV3" s="59"/>
      <c r="AW3" s="59"/>
      <c r="AX3" s="59"/>
      <c r="AY3" s="60"/>
      <c r="AZ3" s="58"/>
      <c r="BA3" s="59"/>
      <c r="BB3" s="59"/>
      <c r="BC3" s="59"/>
      <c r="BD3" s="60"/>
      <c r="BE3" s="58"/>
      <c r="BF3" s="59"/>
      <c r="BG3" s="59"/>
      <c r="BH3" s="59"/>
      <c r="BI3" s="60"/>
      <c r="BJ3" s="58"/>
      <c r="BK3" s="59"/>
      <c r="BL3" s="59"/>
      <c r="BM3" s="59"/>
      <c r="BN3" s="60"/>
      <c r="BO3" s="58"/>
      <c r="BP3" s="59"/>
      <c r="BQ3" s="59"/>
      <c r="BR3" s="59"/>
      <c r="BS3" s="60"/>
      <c r="BT3" s="58"/>
      <c r="BU3" s="59"/>
      <c r="BV3" s="59"/>
      <c r="BW3" s="59"/>
      <c r="BX3" s="60"/>
      <c r="BY3" s="58"/>
      <c r="BZ3" s="59"/>
      <c r="CA3" s="59"/>
      <c r="CB3" s="59"/>
      <c r="CC3" s="60"/>
      <c r="CD3" s="58"/>
      <c r="CE3" s="59"/>
      <c r="CF3" s="59"/>
      <c r="CG3" s="59"/>
      <c r="CH3" s="60"/>
      <c r="CI3" s="58"/>
      <c r="CJ3" s="59"/>
      <c r="CK3" s="59"/>
      <c r="CL3" s="59"/>
      <c r="CM3" s="60"/>
      <c r="CN3" s="58"/>
      <c r="CO3" s="59"/>
      <c r="CP3" s="59"/>
      <c r="CQ3" s="59"/>
      <c r="CR3" s="60"/>
      <c r="CS3" s="58"/>
      <c r="CT3" s="59"/>
      <c r="CU3" s="59"/>
      <c r="CV3" s="59"/>
      <c r="CW3" s="60"/>
      <c r="CX3" s="58"/>
      <c r="CY3" s="59"/>
      <c r="CZ3" s="59"/>
      <c r="DA3" s="59"/>
      <c r="DB3" s="60"/>
      <c r="DC3" s="58"/>
      <c r="DD3" s="59"/>
      <c r="DE3" s="59"/>
      <c r="DF3" s="59"/>
      <c r="DG3" s="60"/>
      <c r="DH3" s="58"/>
      <c r="DI3" s="59"/>
      <c r="DJ3" s="59"/>
      <c r="DK3" s="59"/>
      <c r="DL3" s="60"/>
      <c r="DM3" s="58"/>
      <c r="DN3" s="59"/>
      <c r="DO3" s="59"/>
      <c r="DP3" s="59"/>
      <c r="DQ3" s="60"/>
      <c r="DR3" s="58"/>
      <c r="DS3" s="59"/>
      <c r="DT3" s="59"/>
      <c r="DU3" s="59"/>
      <c r="DV3" s="60"/>
      <c r="DW3" s="58"/>
      <c r="DX3" s="59"/>
      <c r="DY3" s="59"/>
      <c r="DZ3" s="59"/>
      <c r="EA3" s="60"/>
      <c r="EB3" s="58"/>
      <c r="EC3" s="59"/>
      <c r="ED3" s="59"/>
      <c r="EE3" s="59"/>
      <c r="EF3" s="60"/>
      <c r="EG3" s="61"/>
      <c r="EH3" s="61"/>
      <c r="EI3" s="61"/>
      <c r="EJ3" s="61"/>
      <c r="EK3" s="61"/>
    </row>
    <row r="4" spans="1:142" ht="32.25" x14ac:dyDescent="0.25">
      <c r="A4" s="61"/>
      <c r="B4" s="13" t="s">
        <v>72</v>
      </c>
      <c r="C4" s="13" t="s">
        <v>73</v>
      </c>
      <c r="D4" s="13" t="s">
        <v>3</v>
      </c>
      <c r="E4" s="13" t="s">
        <v>4</v>
      </c>
      <c r="F4" s="13" t="s">
        <v>74</v>
      </c>
      <c r="G4" s="13" t="s">
        <v>72</v>
      </c>
      <c r="H4" s="13" t="s">
        <v>73</v>
      </c>
      <c r="I4" s="13" t="s">
        <v>3</v>
      </c>
      <c r="J4" s="13" t="s">
        <v>4</v>
      </c>
      <c r="K4" s="13" t="s">
        <v>74</v>
      </c>
      <c r="L4" s="13" t="s">
        <v>72</v>
      </c>
      <c r="M4" s="13" t="s">
        <v>73</v>
      </c>
      <c r="N4" s="13" t="s">
        <v>3</v>
      </c>
      <c r="O4" s="13" t="s">
        <v>4</v>
      </c>
      <c r="P4" s="13" t="s">
        <v>74</v>
      </c>
      <c r="Q4" s="13" t="s">
        <v>72</v>
      </c>
      <c r="R4" s="13" t="s">
        <v>73</v>
      </c>
      <c r="S4" s="13" t="s">
        <v>3</v>
      </c>
      <c r="T4" s="13" t="s">
        <v>4</v>
      </c>
      <c r="U4" s="13" t="s">
        <v>74</v>
      </c>
      <c r="V4" s="13" t="s">
        <v>72</v>
      </c>
      <c r="W4" s="13" t="s">
        <v>73</v>
      </c>
      <c r="X4" s="13" t="s">
        <v>3</v>
      </c>
      <c r="Y4" s="13" t="s">
        <v>4</v>
      </c>
      <c r="Z4" s="13" t="s">
        <v>74</v>
      </c>
      <c r="AA4" s="13" t="s">
        <v>72</v>
      </c>
      <c r="AB4" s="13" t="s">
        <v>73</v>
      </c>
      <c r="AC4" s="13" t="s">
        <v>3</v>
      </c>
      <c r="AD4" s="13" t="s">
        <v>4</v>
      </c>
      <c r="AE4" s="13" t="s">
        <v>74</v>
      </c>
      <c r="AF4" s="13" t="s">
        <v>72</v>
      </c>
      <c r="AG4" s="13" t="s">
        <v>73</v>
      </c>
      <c r="AH4" s="13" t="s">
        <v>3</v>
      </c>
      <c r="AI4" s="13" t="s">
        <v>4</v>
      </c>
      <c r="AJ4" s="13" t="s">
        <v>74</v>
      </c>
      <c r="AK4" s="13" t="s">
        <v>72</v>
      </c>
      <c r="AL4" s="13" t="s">
        <v>73</v>
      </c>
      <c r="AM4" s="13" t="s">
        <v>3</v>
      </c>
      <c r="AN4" s="13" t="s">
        <v>4</v>
      </c>
      <c r="AO4" s="13" t="s">
        <v>74</v>
      </c>
      <c r="AP4" s="13" t="s">
        <v>72</v>
      </c>
      <c r="AQ4" s="13" t="s">
        <v>73</v>
      </c>
      <c r="AR4" s="13" t="s">
        <v>3</v>
      </c>
      <c r="AS4" s="13" t="s">
        <v>4</v>
      </c>
      <c r="AT4" s="13" t="s">
        <v>74</v>
      </c>
      <c r="AU4" s="13" t="s">
        <v>72</v>
      </c>
      <c r="AV4" s="13" t="s">
        <v>73</v>
      </c>
      <c r="AW4" s="13" t="s">
        <v>3</v>
      </c>
      <c r="AX4" s="13" t="s">
        <v>4</v>
      </c>
      <c r="AY4" s="13" t="s">
        <v>74</v>
      </c>
      <c r="AZ4" s="13" t="s">
        <v>72</v>
      </c>
      <c r="BA4" s="13" t="s">
        <v>73</v>
      </c>
      <c r="BB4" s="13" t="s">
        <v>3</v>
      </c>
      <c r="BC4" s="13" t="s">
        <v>4</v>
      </c>
      <c r="BD4" s="13" t="s">
        <v>74</v>
      </c>
      <c r="BE4" s="13" t="s">
        <v>72</v>
      </c>
      <c r="BF4" s="13" t="s">
        <v>73</v>
      </c>
      <c r="BG4" s="13" t="s">
        <v>3</v>
      </c>
      <c r="BH4" s="13" t="s">
        <v>4</v>
      </c>
      <c r="BI4" s="13" t="s">
        <v>74</v>
      </c>
      <c r="BJ4" s="13" t="s">
        <v>72</v>
      </c>
      <c r="BK4" s="13" t="s">
        <v>73</v>
      </c>
      <c r="BL4" s="13" t="s">
        <v>3</v>
      </c>
      <c r="BM4" s="13" t="s">
        <v>4</v>
      </c>
      <c r="BN4" s="13" t="s">
        <v>74</v>
      </c>
      <c r="BO4" s="13" t="s">
        <v>72</v>
      </c>
      <c r="BP4" s="13" t="s">
        <v>73</v>
      </c>
      <c r="BQ4" s="13" t="s">
        <v>3</v>
      </c>
      <c r="BR4" s="13" t="s">
        <v>4</v>
      </c>
      <c r="BS4" s="13" t="s">
        <v>74</v>
      </c>
      <c r="BT4" s="13" t="s">
        <v>72</v>
      </c>
      <c r="BU4" s="13" t="s">
        <v>73</v>
      </c>
      <c r="BV4" s="13" t="s">
        <v>3</v>
      </c>
      <c r="BW4" s="13" t="s">
        <v>4</v>
      </c>
      <c r="BX4" s="13" t="s">
        <v>74</v>
      </c>
      <c r="BY4" s="13" t="s">
        <v>72</v>
      </c>
      <c r="BZ4" s="13" t="s">
        <v>73</v>
      </c>
      <c r="CA4" s="13" t="s">
        <v>3</v>
      </c>
      <c r="CB4" s="13" t="s">
        <v>4</v>
      </c>
      <c r="CC4" s="13" t="s">
        <v>74</v>
      </c>
      <c r="CD4" s="13" t="s">
        <v>72</v>
      </c>
      <c r="CE4" s="13" t="s">
        <v>73</v>
      </c>
      <c r="CF4" s="13" t="s">
        <v>3</v>
      </c>
      <c r="CG4" s="13" t="s">
        <v>4</v>
      </c>
      <c r="CH4" s="13" t="s">
        <v>74</v>
      </c>
      <c r="CI4" s="13" t="s">
        <v>72</v>
      </c>
      <c r="CJ4" s="13" t="s">
        <v>73</v>
      </c>
      <c r="CK4" s="13" t="s">
        <v>3</v>
      </c>
      <c r="CL4" s="13" t="s">
        <v>4</v>
      </c>
      <c r="CM4" s="13" t="s">
        <v>74</v>
      </c>
      <c r="CN4" s="13" t="s">
        <v>72</v>
      </c>
      <c r="CO4" s="13" t="s">
        <v>73</v>
      </c>
      <c r="CP4" s="13" t="s">
        <v>3</v>
      </c>
      <c r="CQ4" s="13" t="s">
        <v>4</v>
      </c>
      <c r="CR4" s="13" t="s">
        <v>74</v>
      </c>
      <c r="CS4" s="13" t="s">
        <v>72</v>
      </c>
      <c r="CT4" s="13" t="s">
        <v>73</v>
      </c>
      <c r="CU4" s="13" t="s">
        <v>3</v>
      </c>
      <c r="CV4" s="13" t="s">
        <v>4</v>
      </c>
      <c r="CW4" s="13" t="s">
        <v>74</v>
      </c>
      <c r="CX4" s="13" t="s">
        <v>72</v>
      </c>
      <c r="CY4" s="13" t="s">
        <v>73</v>
      </c>
      <c r="CZ4" s="13" t="s">
        <v>3</v>
      </c>
      <c r="DA4" s="13" t="s">
        <v>4</v>
      </c>
      <c r="DB4" s="13" t="s">
        <v>74</v>
      </c>
      <c r="DC4" s="13" t="s">
        <v>72</v>
      </c>
      <c r="DD4" s="13" t="s">
        <v>73</v>
      </c>
      <c r="DE4" s="13" t="s">
        <v>3</v>
      </c>
      <c r="DF4" s="13" t="s">
        <v>4</v>
      </c>
      <c r="DG4" s="13" t="s">
        <v>74</v>
      </c>
      <c r="DH4" s="13" t="s">
        <v>72</v>
      </c>
      <c r="DI4" s="13" t="s">
        <v>73</v>
      </c>
      <c r="DJ4" s="13" t="s">
        <v>3</v>
      </c>
      <c r="DK4" s="13" t="s">
        <v>4</v>
      </c>
      <c r="DL4" s="13" t="s">
        <v>74</v>
      </c>
      <c r="DM4" s="13" t="s">
        <v>72</v>
      </c>
      <c r="DN4" s="13" t="s">
        <v>73</v>
      </c>
      <c r="DO4" s="13" t="s">
        <v>3</v>
      </c>
      <c r="DP4" s="13" t="s">
        <v>4</v>
      </c>
      <c r="DQ4" s="13" t="s">
        <v>74</v>
      </c>
      <c r="DR4" s="13" t="s">
        <v>72</v>
      </c>
      <c r="DS4" s="13" t="s">
        <v>73</v>
      </c>
      <c r="DT4" s="13" t="s">
        <v>3</v>
      </c>
      <c r="DU4" s="13" t="s">
        <v>4</v>
      </c>
      <c r="DV4" s="13" t="s">
        <v>74</v>
      </c>
      <c r="DW4" s="13" t="s">
        <v>72</v>
      </c>
      <c r="DX4" s="13" t="s">
        <v>73</v>
      </c>
      <c r="DY4" s="13" t="s">
        <v>3</v>
      </c>
      <c r="DZ4" s="13" t="s">
        <v>4</v>
      </c>
      <c r="EA4" s="13" t="s">
        <v>74</v>
      </c>
      <c r="EB4" s="13" t="s">
        <v>72</v>
      </c>
      <c r="EC4" s="13" t="s">
        <v>73</v>
      </c>
      <c r="ED4" s="13" t="s">
        <v>3</v>
      </c>
      <c r="EE4" s="13" t="s">
        <v>4</v>
      </c>
      <c r="EF4" s="13" t="s">
        <v>74</v>
      </c>
      <c r="EG4" s="13" t="s">
        <v>72</v>
      </c>
      <c r="EH4" s="13" t="s">
        <v>73</v>
      </c>
      <c r="EI4" s="13" t="s">
        <v>3</v>
      </c>
      <c r="EJ4" s="13" t="s">
        <v>4</v>
      </c>
      <c r="EK4" s="13" t="s">
        <v>74</v>
      </c>
    </row>
    <row r="5" spans="1:142" ht="47.25" customHeight="1" x14ac:dyDescent="0.25">
      <c r="A5" s="14" t="s">
        <v>10</v>
      </c>
      <c r="B5" s="61" t="s">
        <v>12</v>
      </c>
      <c r="C5" s="61" t="s">
        <v>12</v>
      </c>
      <c r="D5" s="61" t="s">
        <v>12</v>
      </c>
      <c r="E5" s="61" t="s">
        <v>12</v>
      </c>
      <c r="F5" s="61" t="s">
        <v>12</v>
      </c>
      <c r="G5" s="61" t="s">
        <v>12</v>
      </c>
      <c r="H5" s="61" t="s">
        <v>12</v>
      </c>
      <c r="I5" s="61" t="s">
        <v>12</v>
      </c>
      <c r="J5" s="61" t="s">
        <v>12</v>
      </c>
      <c r="K5" s="61" t="s">
        <v>12</v>
      </c>
      <c r="L5" s="61" t="s">
        <v>12</v>
      </c>
      <c r="M5" s="61" t="s">
        <v>12</v>
      </c>
      <c r="N5" s="61" t="s">
        <v>12</v>
      </c>
      <c r="O5" s="61" t="s">
        <v>12</v>
      </c>
      <c r="P5" s="61" t="s">
        <v>12</v>
      </c>
      <c r="Q5" s="61" t="s">
        <v>12</v>
      </c>
      <c r="R5" s="61" t="s">
        <v>12</v>
      </c>
      <c r="S5" s="61" t="s">
        <v>12</v>
      </c>
      <c r="T5" s="61" t="s">
        <v>12</v>
      </c>
      <c r="U5" s="61" t="s">
        <v>12</v>
      </c>
      <c r="V5" s="61" t="s">
        <v>12</v>
      </c>
      <c r="W5" s="61" t="s">
        <v>12</v>
      </c>
      <c r="X5" s="61" t="s">
        <v>12</v>
      </c>
      <c r="Y5" s="61" t="s">
        <v>12</v>
      </c>
      <c r="Z5" s="61" t="s">
        <v>12</v>
      </c>
      <c r="AA5" s="61" t="s">
        <v>12</v>
      </c>
      <c r="AB5" s="61" t="s">
        <v>12</v>
      </c>
      <c r="AC5" s="61" t="s">
        <v>12</v>
      </c>
      <c r="AD5" s="61" t="s">
        <v>12</v>
      </c>
      <c r="AE5" s="61" t="s">
        <v>12</v>
      </c>
      <c r="AF5" s="61" t="s">
        <v>12</v>
      </c>
      <c r="AG5" s="61" t="s">
        <v>12</v>
      </c>
      <c r="AH5" s="61" t="s">
        <v>12</v>
      </c>
      <c r="AI5" s="61" t="s">
        <v>12</v>
      </c>
      <c r="AJ5" s="61" t="s">
        <v>12</v>
      </c>
      <c r="AK5" s="61" t="s">
        <v>12</v>
      </c>
      <c r="AL5" s="61" t="s">
        <v>12</v>
      </c>
      <c r="AM5" s="61" t="s">
        <v>12</v>
      </c>
      <c r="AN5" s="61" t="s">
        <v>12</v>
      </c>
      <c r="AO5" s="61" t="s">
        <v>12</v>
      </c>
      <c r="AP5" s="61" t="s">
        <v>12</v>
      </c>
      <c r="AQ5" s="61" t="s">
        <v>12</v>
      </c>
      <c r="AR5" s="61" t="s">
        <v>12</v>
      </c>
      <c r="AS5" s="61" t="s">
        <v>12</v>
      </c>
      <c r="AT5" s="61" t="s">
        <v>12</v>
      </c>
      <c r="AU5" s="61" t="s">
        <v>12</v>
      </c>
      <c r="AV5" s="61" t="s">
        <v>12</v>
      </c>
      <c r="AW5" s="61" t="s">
        <v>12</v>
      </c>
      <c r="AX5" s="61" t="s">
        <v>12</v>
      </c>
      <c r="AY5" s="61" t="s">
        <v>12</v>
      </c>
      <c r="AZ5" s="61" t="s">
        <v>12</v>
      </c>
      <c r="BA5" s="61" t="s">
        <v>12</v>
      </c>
      <c r="BB5" s="61" t="s">
        <v>12</v>
      </c>
      <c r="BC5" s="61" t="s">
        <v>12</v>
      </c>
      <c r="BD5" s="61" t="s">
        <v>12</v>
      </c>
      <c r="BE5" s="61" t="s">
        <v>12</v>
      </c>
      <c r="BF5" s="61" t="s">
        <v>12</v>
      </c>
      <c r="BG5" s="61" t="s">
        <v>12</v>
      </c>
      <c r="BH5" s="61" t="s">
        <v>12</v>
      </c>
      <c r="BI5" s="61" t="s">
        <v>12</v>
      </c>
      <c r="BJ5" s="61" t="s">
        <v>12</v>
      </c>
      <c r="BK5" s="61" t="s">
        <v>12</v>
      </c>
      <c r="BL5" s="61" t="s">
        <v>12</v>
      </c>
      <c r="BM5" s="61" t="s">
        <v>12</v>
      </c>
      <c r="BN5" s="61" t="s">
        <v>12</v>
      </c>
      <c r="BO5" s="61" t="s">
        <v>12</v>
      </c>
      <c r="BP5" s="61" t="s">
        <v>12</v>
      </c>
      <c r="BQ5" s="61" t="s">
        <v>12</v>
      </c>
      <c r="BR5" s="61" t="s">
        <v>12</v>
      </c>
      <c r="BS5" s="61" t="s">
        <v>12</v>
      </c>
      <c r="BT5" s="61" t="s">
        <v>12</v>
      </c>
      <c r="BU5" s="61" t="s">
        <v>12</v>
      </c>
      <c r="BV5" s="61" t="s">
        <v>12</v>
      </c>
      <c r="BW5" s="61" t="s">
        <v>12</v>
      </c>
      <c r="BX5" s="61" t="s">
        <v>12</v>
      </c>
      <c r="BY5" s="61" t="s">
        <v>12</v>
      </c>
      <c r="BZ5" s="61" t="s">
        <v>12</v>
      </c>
      <c r="CA5" s="61" t="s">
        <v>12</v>
      </c>
      <c r="CB5" s="61" t="s">
        <v>12</v>
      </c>
      <c r="CC5" s="61" t="s">
        <v>12</v>
      </c>
      <c r="CD5" s="61" t="s">
        <v>12</v>
      </c>
      <c r="CE5" s="61" t="s">
        <v>12</v>
      </c>
      <c r="CF5" s="61" t="s">
        <v>12</v>
      </c>
      <c r="CG5" s="61" t="s">
        <v>12</v>
      </c>
      <c r="CH5" s="61" t="s">
        <v>12</v>
      </c>
      <c r="CI5" s="61" t="s">
        <v>12</v>
      </c>
      <c r="CJ5" s="61" t="s">
        <v>12</v>
      </c>
      <c r="CK5" s="61" t="s">
        <v>12</v>
      </c>
      <c r="CL5" s="61" t="s">
        <v>12</v>
      </c>
      <c r="CM5" s="61" t="s">
        <v>12</v>
      </c>
      <c r="CN5" s="61" t="s">
        <v>12</v>
      </c>
      <c r="CO5" s="61" t="s">
        <v>12</v>
      </c>
      <c r="CP5" s="61" t="s">
        <v>12</v>
      </c>
      <c r="CQ5" s="61" t="s">
        <v>12</v>
      </c>
      <c r="CR5" s="61" t="s">
        <v>12</v>
      </c>
      <c r="CS5" s="61" t="s">
        <v>12</v>
      </c>
      <c r="CT5" s="61" t="s">
        <v>12</v>
      </c>
      <c r="CU5" s="61" t="s">
        <v>12</v>
      </c>
      <c r="CV5" s="61" t="s">
        <v>12</v>
      </c>
      <c r="CW5" s="61" t="s">
        <v>12</v>
      </c>
      <c r="CX5" s="61" t="s">
        <v>12</v>
      </c>
      <c r="CY5" s="61" t="s">
        <v>12</v>
      </c>
      <c r="CZ5" s="61" t="s">
        <v>12</v>
      </c>
      <c r="DA5" s="61" t="s">
        <v>12</v>
      </c>
      <c r="DB5" s="61" t="s">
        <v>12</v>
      </c>
      <c r="DC5" s="61" t="s">
        <v>12</v>
      </c>
      <c r="DD5" s="61" t="s">
        <v>12</v>
      </c>
      <c r="DE5" s="61" t="s">
        <v>12</v>
      </c>
      <c r="DF5" s="61" t="s">
        <v>12</v>
      </c>
      <c r="DG5" s="61" t="s">
        <v>12</v>
      </c>
      <c r="DH5" s="61" t="s">
        <v>12</v>
      </c>
      <c r="DI5" s="61" t="s">
        <v>12</v>
      </c>
      <c r="DJ5" s="61" t="s">
        <v>12</v>
      </c>
      <c r="DK5" s="61" t="s">
        <v>12</v>
      </c>
      <c r="DL5" s="61" t="s">
        <v>12</v>
      </c>
      <c r="DM5" s="61" t="s">
        <v>12</v>
      </c>
      <c r="DN5" s="61" t="s">
        <v>12</v>
      </c>
      <c r="DO5" s="61" t="s">
        <v>12</v>
      </c>
      <c r="DP5" s="61" t="s">
        <v>12</v>
      </c>
      <c r="DQ5" s="61" t="s">
        <v>12</v>
      </c>
      <c r="DR5" s="61" t="s">
        <v>12</v>
      </c>
      <c r="DS5" s="61" t="s">
        <v>12</v>
      </c>
      <c r="DT5" s="61" t="s">
        <v>12</v>
      </c>
      <c r="DU5" s="61" t="s">
        <v>12</v>
      </c>
      <c r="DV5" s="61" t="s">
        <v>12</v>
      </c>
      <c r="DW5" s="61" t="s">
        <v>12</v>
      </c>
      <c r="DX5" s="61" t="s">
        <v>12</v>
      </c>
      <c r="DY5" s="61" t="s">
        <v>12</v>
      </c>
      <c r="DZ5" s="61" t="s">
        <v>12</v>
      </c>
      <c r="EA5" s="61" t="s">
        <v>12</v>
      </c>
      <c r="EB5" s="61" t="s">
        <v>12</v>
      </c>
      <c r="EC5" s="61" t="s">
        <v>12</v>
      </c>
      <c r="ED5" s="61" t="s">
        <v>12</v>
      </c>
      <c r="EE5" s="61" t="s">
        <v>12</v>
      </c>
      <c r="EF5" s="61" t="s">
        <v>12</v>
      </c>
      <c r="EG5" s="62">
        <f>SUM(EG7:EG21)</f>
        <v>514266.12</v>
      </c>
      <c r="EH5" s="62">
        <f>SUM(EH7:EH21)</f>
        <v>565667.20000000007</v>
      </c>
      <c r="EI5" s="62">
        <f>SUM(EI7:EI21)</f>
        <v>577307.47889311088</v>
      </c>
      <c r="EJ5" s="62">
        <f>SUM(EJ7:EJ21)</f>
        <v>581962.82339176815</v>
      </c>
      <c r="EK5" s="62">
        <f>SUM(EK7:EK21)</f>
        <v>590226.08516107919</v>
      </c>
    </row>
    <row r="6" spans="1:142" ht="35.25" customHeight="1" x14ac:dyDescent="0.25">
      <c r="A6" s="14" t="s">
        <v>11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2"/>
      <c r="EH6" s="62"/>
      <c r="EI6" s="62"/>
      <c r="EJ6" s="62"/>
      <c r="EK6" s="62"/>
    </row>
    <row r="7" spans="1:142" ht="54.75" customHeight="1" x14ac:dyDescent="0.25">
      <c r="A7" s="18" t="s">
        <v>61</v>
      </c>
      <c r="B7" s="25">
        <f>'[1]2-ԸՆԴԱՄԵՆԸ ԾԱԽՍԵՐ'!$E$20/G7</f>
        <v>3371.3561944444441</v>
      </c>
      <c r="C7" s="25">
        <f>'[1]2-ԸՆԴԱՄԵՆԸ ԾԱԽՍԵՐ'!$F$20/H7</f>
        <v>3166.6369230769228</v>
      </c>
      <c r="D7" s="25">
        <f>'[1]2-ԸՆԴԱՄԵՆԸ ԾԱԽՍԵՐ'!$G$20/I7</f>
        <v>3233.129688300854</v>
      </c>
      <c r="E7" s="25">
        <f>'[1]2-ԸՆԴԱՄԵՆԸ ԾԱԽՍԵՐ'!$K$20/130</f>
        <v>3261.0825985982183</v>
      </c>
      <c r="F7" s="25">
        <f>'[1]2-ԸՆԴԱՄԵՆԸ ԾԱԽՍԵՐ'!$L$20/130</f>
        <v>3310.6972246698419</v>
      </c>
      <c r="G7" s="25">
        <v>108</v>
      </c>
      <c r="H7" s="25">
        <v>130</v>
      </c>
      <c r="I7" s="25">
        <v>130</v>
      </c>
      <c r="J7" s="25">
        <v>130</v>
      </c>
      <c r="K7" s="25">
        <v>130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>
        <f>B7*G7+L7*Q7</f>
        <v>364106.46899999998</v>
      </c>
      <c r="EH7" s="19">
        <f>C7*H7</f>
        <v>411662.8</v>
      </c>
      <c r="EI7" s="19">
        <f>D7*I7</f>
        <v>420306.85947911104</v>
      </c>
      <c r="EJ7" s="19">
        <f>E7*J7</f>
        <v>423940.73781776836</v>
      </c>
      <c r="EK7" s="19">
        <f>F7*K7</f>
        <v>430390.63920707942</v>
      </c>
      <c r="EL7" s="21">
        <f>EI7-EH7</f>
        <v>8644.0594791110489</v>
      </c>
    </row>
    <row r="8" spans="1:142" ht="51.75" customHeight="1" x14ac:dyDescent="0.25">
      <c r="A8" s="18" t="s">
        <v>43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>
        <v>108</v>
      </c>
      <c r="M8" s="25">
        <v>130</v>
      </c>
      <c r="N8" s="25">
        <v>130</v>
      </c>
      <c r="O8" s="25">
        <v>130</v>
      </c>
      <c r="P8" s="25">
        <v>130</v>
      </c>
      <c r="Q8" s="25">
        <f>'[1]2-ԸՆԴԱՄԵՆԸ ԾԱԽՍԵՐ'!$E$21/108</f>
        <v>990.07241666666664</v>
      </c>
      <c r="R8" s="25">
        <f>'[1]2-ԸՆԴԱՄԵՆԸ ԾԱԽՍԵՐ'!$F$21/130</f>
        <v>668.23538461538465</v>
      </c>
      <c r="S8" s="25">
        <f>'[1]2-ԸՆԴԱՄԵՆԸ ԾԱԽՍԵՐ'!$G$21/130</f>
        <v>678.43579714871782</v>
      </c>
      <c r="T8" s="25">
        <f>'[1]2-ԸՆԴԱՄԵՆԸ ԾԱԽՍԵՐ'!$K$21/130</f>
        <v>683.6371868350426</v>
      </c>
      <c r="U8" s="25">
        <f>'[1]2-ԸՆԴԱՄԵՆԸ ԾԱԽՍԵՐ'!$L$21/130</f>
        <v>692.89220346314801</v>
      </c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>
        <f>L8*Q8+0.1</f>
        <v>106927.921</v>
      </c>
      <c r="EH8" s="19">
        <f>M8*R8</f>
        <v>86870.6</v>
      </c>
      <c r="EI8" s="19">
        <f>N8*S8</f>
        <v>88196.653629333319</v>
      </c>
      <c r="EJ8" s="19">
        <f>O8*T8</f>
        <v>88872.834288555532</v>
      </c>
      <c r="EK8" s="19">
        <f>P8*U8</f>
        <v>90075.986450209239</v>
      </c>
      <c r="EL8" s="21">
        <f>EI8-EH8</f>
        <v>1326.0536293333134</v>
      </c>
    </row>
    <row r="9" spans="1:142" ht="53.25" customHeight="1" x14ac:dyDescent="0.25">
      <c r="A9" s="18" t="s">
        <v>44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>
        <f>'[1]2-ԸՆԴԱՄԵՆԸ ԾԱԽՍԵՐ'!$E$22/61</f>
        <v>268.71021311475408</v>
      </c>
      <c r="W9" s="25">
        <f>'[1]2-ԸՆԴԱՄԵՆԸ ԾԱԽՍԵՐ'!$F$22/96</f>
        <v>320.28541666666666</v>
      </c>
      <c r="X9" s="25">
        <f>'[1]2-ԸՆԴԱՄԵՆԸ ԾԱԽՍԵՐ'!$G$22/96</f>
        <v>323.28340465277773</v>
      </c>
      <c r="Y9" s="25">
        <f>'[1]2-ԸՆԴԱՄԵՆԸ ԾԱԽՍԵՐ'!$K$22/96</f>
        <v>326.88012861921288</v>
      </c>
      <c r="Z9" s="25">
        <f>'[1]2-ԸՆԴԱՄԵՆԸ ԾԱԽՍԵՐ'!$L$22/96</f>
        <v>333.23646422698693</v>
      </c>
      <c r="AA9" s="25">
        <v>61</v>
      </c>
      <c r="AB9" s="25">
        <v>96</v>
      </c>
      <c r="AC9" s="25">
        <v>96</v>
      </c>
      <c r="AD9" s="25">
        <v>96</v>
      </c>
      <c r="AE9" s="25">
        <v>96</v>
      </c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>
        <f>V9*AA9</f>
        <v>16391.323</v>
      </c>
      <c r="EH9" s="19">
        <f>W9*AB9</f>
        <v>30747.4</v>
      </c>
      <c r="EI9" s="19">
        <f>X9*AC9</f>
        <v>31035.206846666661</v>
      </c>
      <c r="EJ9" s="19">
        <f>Y9*AD9</f>
        <v>31380.492347444437</v>
      </c>
      <c r="EK9" s="19">
        <f>Z9*AE9</f>
        <v>31990.700565790743</v>
      </c>
    </row>
    <row r="10" spans="1:142" ht="25.5" x14ac:dyDescent="0.25">
      <c r="A10" s="18" t="s">
        <v>45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>
        <f>'[1]2-ԸՆԴԱՄԵՆԸ ԾԱԽՍԵՐ'!$E$26/44.98*1000</f>
        <v>107814.58425967097</v>
      </c>
      <c r="AG10" s="25">
        <f>'[1]2-ԸՆԴԱՄԵՆԸ ԾԱԽՍԵՐ'!$F$26/44.98*1000</f>
        <v>236940.86260560251</v>
      </c>
      <c r="AH10" s="25">
        <v>247770.1</v>
      </c>
      <c r="AI10" s="25">
        <v>247770.1</v>
      </c>
      <c r="AJ10" s="25">
        <v>247770.1</v>
      </c>
      <c r="AK10" s="26">
        <v>44.98</v>
      </c>
      <c r="AL10" s="26">
        <v>44.98</v>
      </c>
      <c r="AM10" s="26">
        <v>44.98</v>
      </c>
      <c r="AN10" s="26">
        <v>44.98</v>
      </c>
      <c r="AO10" s="26">
        <v>44.98</v>
      </c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>
        <f>(AF10*AK10)/1000</f>
        <v>4849.5</v>
      </c>
      <c r="EH10" s="19">
        <f>(AG10*AL10)/1000</f>
        <v>10657.6</v>
      </c>
      <c r="EI10" s="19">
        <f>(AH10*AM10)/1000</f>
        <v>11144.699097999999</v>
      </c>
      <c r="EJ10" s="19">
        <f>(AI10*AN10)/1000</f>
        <v>11144.699097999999</v>
      </c>
      <c r="EK10" s="19">
        <f>(AJ10*AO10)/1000</f>
        <v>11144.699097999999</v>
      </c>
    </row>
    <row r="11" spans="1:142" ht="25.5" x14ac:dyDescent="0.25">
      <c r="A11" s="18" t="s">
        <v>46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>
        <f>'[1]2-ԸՆԴԱՄԵՆԸ ԾԱԽՍԵՐ'!$E$32</f>
        <v>150</v>
      </c>
      <c r="AQ11" s="19">
        <f>'[1]3-Ծախսերի բացվածք'!$F$21</f>
        <v>300</v>
      </c>
      <c r="AR11" s="19">
        <f>'[1]3-Ծախսերի բացվածք'!$H$21</f>
        <v>275</v>
      </c>
      <c r="AS11" s="19">
        <f>'[1]3-Ծախսերի բացվածք'!$H$21</f>
        <v>275</v>
      </c>
      <c r="AT11" s="19">
        <f>'[1]3-Ծախսերի բացվածք'!$H$21</f>
        <v>275</v>
      </c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>
        <f>AP11</f>
        <v>150</v>
      </c>
      <c r="EH11" s="19">
        <f>AQ11</f>
        <v>300</v>
      </c>
      <c r="EI11" s="19">
        <f>AR11</f>
        <v>275</v>
      </c>
      <c r="EJ11" s="19">
        <f>AS11</f>
        <v>275</v>
      </c>
      <c r="EK11" s="19">
        <f>AT11</f>
        <v>275</v>
      </c>
    </row>
    <row r="12" spans="1:142" ht="25.5" x14ac:dyDescent="0.25">
      <c r="A12" s="18" t="s">
        <v>55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>
        <v>0</v>
      </c>
      <c r="AV12" s="19">
        <v>390</v>
      </c>
      <c r="AW12" s="19">
        <v>280</v>
      </c>
      <c r="AX12" s="19">
        <v>280</v>
      </c>
      <c r="AY12" s="19">
        <v>280</v>
      </c>
      <c r="AZ12" s="19">
        <v>0</v>
      </c>
      <c r="BA12" s="19">
        <v>0</v>
      </c>
      <c r="BB12" s="19">
        <v>594</v>
      </c>
      <c r="BC12" s="19">
        <v>594</v>
      </c>
      <c r="BD12" s="19">
        <v>594</v>
      </c>
      <c r="BE12" s="19"/>
      <c r="BF12" s="19">
        <v>1278</v>
      </c>
      <c r="BG12" s="19">
        <v>960</v>
      </c>
      <c r="BH12" s="19">
        <v>960</v>
      </c>
      <c r="BI12" s="19">
        <v>960</v>
      </c>
      <c r="BJ12" s="19">
        <v>1011.4</v>
      </c>
      <c r="BK12" s="19">
        <f>'[1]3-Ծախսերի բացվածք'!$F$26</f>
        <v>5300</v>
      </c>
      <c r="BL12" s="19">
        <f>'[1]3-Ծախսերի բացվածք'!$H$26</f>
        <v>5183.2598400000015</v>
      </c>
      <c r="BM12" s="19">
        <f>'[1]3-Ծախսերի բացվածք'!$H$26</f>
        <v>5183.2598400000015</v>
      </c>
      <c r="BN12" s="19">
        <f>'[1]3-Ծախսերի բացվածք'!$H$26</f>
        <v>5183.2598400000015</v>
      </c>
      <c r="BO12" s="19">
        <v>0</v>
      </c>
      <c r="BP12" s="19">
        <f>12</f>
        <v>12</v>
      </c>
      <c r="BQ12" s="19">
        <f>'[1]3-Ծախսերի բացվածք'!$H$29</f>
        <v>8.9</v>
      </c>
      <c r="BR12" s="19">
        <f>'[1]3-Ծախսերի բացվածք'!$H$29</f>
        <v>8.9</v>
      </c>
      <c r="BS12" s="19">
        <f>'[1]3-Ծախսերի բացվածք'!$H$29</f>
        <v>8.9</v>
      </c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>
        <f>BJ12+BO12+BE12+AU12+AZ12</f>
        <v>1011.4</v>
      </c>
      <c r="EH12" s="19">
        <f>BK12+BP12+BF12+AV12+BA12</f>
        <v>6980</v>
      </c>
      <c r="EI12" s="19">
        <f>BL12+BQ12+BG12+AW12+BB12</f>
        <v>7026.1598400000012</v>
      </c>
      <c r="EJ12" s="19">
        <f>BM12+BR12+BH12+AX12+BC12</f>
        <v>7026.1598400000012</v>
      </c>
      <c r="EK12" s="19">
        <f>BN12+BS12+BI12+AY12+BD12</f>
        <v>7026.1598400000012</v>
      </c>
      <c r="EL12" s="21"/>
    </row>
    <row r="13" spans="1:142" ht="25.5" x14ac:dyDescent="0.25">
      <c r="A13" s="18" t="s">
        <v>86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>
        <v>451.2</v>
      </c>
      <c r="CE13" s="19">
        <v>0</v>
      </c>
      <c r="CF13" s="19">
        <v>0</v>
      </c>
      <c r="CG13" s="19">
        <v>0</v>
      </c>
      <c r="CH13" s="19">
        <v>0</v>
      </c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>
        <f>CD13</f>
        <v>451.2</v>
      </c>
      <c r="EH13" s="19">
        <f>CE13</f>
        <v>0</v>
      </c>
      <c r="EI13" s="19">
        <f>CF13</f>
        <v>0</v>
      </c>
      <c r="EJ13" s="19">
        <f>CG13</f>
        <v>0</v>
      </c>
      <c r="EK13" s="19">
        <f>CH13</f>
        <v>0</v>
      </c>
      <c r="EL13" s="21"/>
    </row>
    <row r="14" spans="1:142" ht="25.5" x14ac:dyDescent="0.25">
      <c r="A14" s="18" t="s">
        <v>90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>
        <v>0</v>
      </c>
      <c r="BU14" s="19">
        <v>228.4</v>
      </c>
      <c r="BV14" s="19">
        <v>720</v>
      </c>
      <c r="BW14" s="19">
        <v>720</v>
      </c>
      <c r="BX14" s="19">
        <v>720</v>
      </c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>
        <f>BT14</f>
        <v>0</v>
      </c>
      <c r="EH14" s="19">
        <f t="shared" ref="EH14:EK14" si="0">BU14</f>
        <v>228.4</v>
      </c>
      <c r="EI14" s="19">
        <f t="shared" si="0"/>
        <v>720</v>
      </c>
      <c r="EJ14" s="19">
        <f t="shared" si="0"/>
        <v>720</v>
      </c>
      <c r="EK14" s="19">
        <f t="shared" si="0"/>
        <v>720</v>
      </c>
      <c r="EL14" s="21"/>
    </row>
    <row r="15" spans="1:142" ht="51" x14ac:dyDescent="0.25">
      <c r="A15" s="18" t="s">
        <v>88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>
        <v>75</v>
      </c>
      <c r="BZ15" s="19">
        <v>0</v>
      </c>
      <c r="CA15" s="19">
        <v>0</v>
      </c>
      <c r="CB15" s="19">
        <v>0</v>
      </c>
      <c r="CC15" s="19">
        <v>0</v>
      </c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>
        <f>BY15</f>
        <v>75</v>
      </c>
      <c r="EH15" s="19">
        <f>BZ15</f>
        <v>0</v>
      </c>
      <c r="EI15" s="19">
        <f>CA15</f>
        <v>0</v>
      </c>
      <c r="EJ15" s="19">
        <f>CB15</f>
        <v>0</v>
      </c>
      <c r="EK15" s="19">
        <f>CC15</f>
        <v>0</v>
      </c>
      <c r="EL15" s="21"/>
    </row>
    <row r="16" spans="1:142" ht="25.5" x14ac:dyDescent="0.25">
      <c r="A16" s="18" t="s">
        <v>76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>
        <v>2546.1</v>
      </c>
      <c r="CJ16" s="19">
        <v>1245.5999999999999</v>
      </c>
      <c r="CK16" s="19">
        <v>329</v>
      </c>
      <c r="CL16" s="19">
        <v>329</v>
      </c>
      <c r="CM16" s="19">
        <v>329</v>
      </c>
      <c r="CN16" s="19">
        <f>0</f>
        <v>0</v>
      </c>
      <c r="CO16" s="19">
        <f>'[1]3-Ծախսերի բացվածք'!$F$80</f>
        <v>620</v>
      </c>
      <c r="CP16" s="19">
        <v>0</v>
      </c>
      <c r="CQ16" s="19">
        <v>0</v>
      </c>
      <c r="CR16" s="19">
        <v>0</v>
      </c>
      <c r="CS16" s="19">
        <v>0</v>
      </c>
      <c r="CT16" s="19">
        <f>'[2]3-Ծախսերի բացվածք'!$F$82</f>
        <v>0</v>
      </c>
      <c r="CU16" s="19">
        <f>'[1]3-Ծախսերի բացվածք'!$H$81</f>
        <v>158.6</v>
      </c>
      <c r="CV16" s="19">
        <f>'[1]3-Ծախսերի բացվածք'!$H$81</f>
        <v>158.6</v>
      </c>
      <c r="CW16" s="19">
        <f>'[1]3-Ծախսերի բացվածք'!$H$81</f>
        <v>158.6</v>
      </c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>
        <f>CS16+CN16+CI16</f>
        <v>2546.1</v>
      </c>
      <c r="EH16" s="19">
        <f>CT16+CO16+CJ16</f>
        <v>1865.6</v>
      </c>
      <c r="EI16" s="19">
        <f>CU16+CP16+CK16</f>
        <v>487.6</v>
      </c>
      <c r="EJ16" s="19">
        <f>CV16+CQ16+CL16</f>
        <v>487.6</v>
      </c>
      <c r="EK16" s="19">
        <f>CW16+CR16+CM16</f>
        <v>487.6</v>
      </c>
    </row>
    <row r="17" spans="1:142" ht="38.25" x14ac:dyDescent="0.25">
      <c r="A17" s="18" t="s">
        <v>57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>
        <v>456</v>
      </c>
      <c r="CY17" s="19">
        <f>348.6</f>
        <v>348.6</v>
      </c>
      <c r="CZ17" s="19">
        <v>836.7</v>
      </c>
      <c r="DA17" s="19">
        <v>836.7</v>
      </c>
      <c r="DB17" s="19">
        <v>836.7</v>
      </c>
      <c r="DC17" s="19">
        <v>950</v>
      </c>
      <c r="DD17" s="19">
        <v>700</v>
      </c>
      <c r="DE17" s="19">
        <v>700</v>
      </c>
      <c r="DF17" s="19">
        <v>700</v>
      </c>
      <c r="DG17" s="19">
        <v>700</v>
      </c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>
        <f>CX17+DC17</f>
        <v>1406</v>
      </c>
      <c r="EH17" s="19">
        <f t="shared" ref="EH17:EK17" si="1">CY17+DD17</f>
        <v>1048.5999999999999</v>
      </c>
      <c r="EI17" s="19">
        <f t="shared" si="1"/>
        <v>1536.7</v>
      </c>
      <c r="EJ17" s="19">
        <f t="shared" si="1"/>
        <v>1536.7</v>
      </c>
      <c r="EK17" s="19">
        <f t="shared" si="1"/>
        <v>1536.7</v>
      </c>
    </row>
    <row r="18" spans="1:142" ht="38.25" x14ac:dyDescent="0.25">
      <c r="A18" s="18" t="s">
        <v>93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>
        <v>2818.5</v>
      </c>
      <c r="DI18" s="19">
        <v>950</v>
      </c>
      <c r="DJ18" s="19">
        <v>987.5</v>
      </c>
      <c r="DK18" s="19">
        <v>987.5</v>
      </c>
      <c r="DL18" s="19">
        <v>987.5</v>
      </c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>
        <f>DH18</f>
        <v>2818.5</v>
      </c>
      <c r="EH18" s="19">
        <f t="shared" ref="EH18:EK18" si="2">DI18</f>
        <v>950</v>
      </c>
      <c r="EI18" s="19">
        <f t="shared" si="2"/>
        <v>987.5</v>
      </c>
      <c r="EJ18" s="19">
        <f t="shared" si="2"/>
        <v>987.5</v>
      </c>
      <c r="EK18" s="19">
        <f t="shared" si="2"/>
        <v>987.5</v>
      </c>
    </row>
    <row r="19" spans="1:142" ht="51" x14ac:dyDescent="0.25">
      <c r="A19" s="18" t="s">
        <v>47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>
        <v>858.4</v>
      </c>
      <c r="DN19" s="19">
        <f>'[1]2-ԸՆԴԱՄԵՆԸ ԾԱԽՍԵՐ'!$F$53</f>
        <v>642.4</v>
      </c>
      <c r="DO19" s="19">
        <f>'[1]2-ԸՆԴԱՄԵՆԸ ԾԱԽՍԵՐ'!$G$53</f>
        <v>2266</v>
      </c>
      <c r="DP19" s="19">
        <f>'[1]2-ԸՆԴԱՄԵՆԸ ԾԱԽՍԵՐ'!$K$53</f>
        <v>2266</v>
      </c>
      <c r="DQ19" s="19">
        <f>'[1]2-ԸՆԴԱՄԵՆԸ ԾԱԽՍԵՐ'!$K$53</f>
        <v>2266</v>
      </c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>
        <f>DM19</f>
        <v>858.4</v>
      </c>
      <c r="EH19" s="19">
        <f t="shared" ref="EH19:EK19" si="3">DN19</f>
        <v>642.4</v>
      </c>
      <c r="EI19" s="19">
        <f t="shared" si="3"/>
        <v>2266</v>
      </c>
      <c r="EJ19" s="19">
        <f t="shared" si="3"/>
        <v>2266</v>
      </c>
      <c r="EK19" s="19">
        <f t="shared" si="3"/>
        <v>2266</v>
      </c>
    </row>
    <row r="20" spans="1:142" ht="25.5" x14ac:dyDescent="0.25">
      <c r="A20" s="18" t="s">
        <v>82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>
        <f>'[1]2-ԸՆԴԱՄԵՆԸ ԾԱԽՍԵՐ'!$E$55</f>
        <v>3522.3069999999998</v>
      </c>
      <c r="DS20" s="19">
        <f>'[1]2-ԸՆԴԱՄԵՆԸ ԾԱԽՍԵՐ'!$F$55</f>
        <v>3991</v>
      </c>
      <c r="DT20" s="19">
        <f>'[1]2-ԸՆԴԱՄԵՆԸ ԾԱԽՍԵՐ'!$G$55</f>
        <v>5245.1</v>
      </c>
      <c r="DU20" s="19">
        <f>'[1]2-ԸՆԴԱՄԵՆԸ ԾԱԽՍԵՐ'!$G$55</f>
        <v>5245.1</v>
      </c>
      <c r="DV20" s="19">
        <f>'[1]2-ԸՆԴԱՄԵՆԸ ԾԱԽՍԵՐ'!$G$55</f>
        <v>5245.1</v>
      </c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>
        <f>DR20</f>
        <v>3522.3069999999998</v>
      </c>
      <c r="EH20" s="19">
        <f t="shared" ref="EH20:EK20" si="4">DS20</f>
        <v>3991</v>
      </c>
      <c r="EI20" s="19">
        <f t="shared" si="4"/>
        <v>5245.1</v>
      </c>
      <c r="EJ20" s="19">
        <f t="shared" si="4"/>
        <v>5245.1</v>
      </c>
      <c r="EK20" s="19">
        <f t="shared" si="4"/>
        <v>5245.1</v>
      </c>
    </row>
    <row r="21" spans="1:142" ht="25.5" x14ac:dyDescent="0.25">
      <c r="A21" s="18" t="s">
        <v>83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>
        <f>22880</f>
        <v>22880</v>
      </c>
      <c r="DX21" s="19">
        <f>'[1]3-Ծախսերի բացվածք'!$E$181</f>
        <v>24307</v>
      </c>
      <c r="DY21" s="19">
        <f>'[1]3-Ծախսերի բացվածք'!$G$181</f>
        <v>20200</v>
      </c>
      <c r="DZ21" s="19">
        <f>'[1]3-Ծախսերի բացվածք'!$G$181</f>
        <v>20200</v>
      </c>
      <c r="EA21" s="19">
        <f>'[1]3-Ծախսերի բացվածք'!$G$181</f>
        <v>20200</v>
      </c>
      <c r="EB21" s="19">
        <v>400</v>
      </c>
      <c r="EC21" s="19">
        <v>400</v>
      </c>
      <c r="ED21" s="19">
        <v>400</v>
      </c>
      <c r="EE21" s="19">
        <v>400</v>
      </c>
      <c r="EF21" s="19">
        <v>400</v>
      </c>
      <c r="EG21" s="19">
        <f>EB21*DW21/1000</f>
        <v>9152</v>
      </c>
      <c r="EH21" s="19">
        <f>EC21*DX21/1000</f>
        <v>9722.7999999999993</v>
      </c>
      <c r="EI21" s="19">
        <f>ED21*DY21/1000</f>
        <v>8080</v>
      </c>
      <c r="EJ21" s="19">
        <f t="shared" ref="EJ21" si="5">EE21*DZ21/1000</f>
        <v>8080</v>
      </c>
      <c r="EK21" s="19">
        <f t="shared" ref="EK21" si="6">EF21*EA21/1000</f>
        <v>8080</v>
      </c>
    </row>
    <row r="22" spans="1:142" ht="39" x14ac:dyDescent="0.25">
      <c r="A22" s="14" t="s">
        <v>13</v>
      </c>
      <c r="B22" s="15" t="s">
        <v>12</v>
      </c>
      <c r="C22" s="15" t="s">
        <v>12</v>
      </c>
      <c r="D22" s="15" t="s">
        <v>12</v>
      </c>
      <c r="E22" s="15" t="s">
        <v>12</v>
      </c>
      <c r="F22" s="15" t="s">
        <v>12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16" t="s">
        <v>12</v>
      </c>
      <c r="R22" s="16" t="s">
        <v>12</v>
      </c>
      <c r="S22" s="16" t="s">
        <v>12</v>
      </c>
      <c r="T22" s="16" t="s">
        <v>12</v>
      </c>
      <c r="U22" s="16" t="s">
        <v>12</v>
      </c>
      <c r="V22" s="16" t="s">
        <v>12</v>
      </c>
      <c r="W22" s="16" t="s">
        <v>12</v>
      </c>
      <c r="X22" s="16" t="s">
        <v>12</v>
      </c>
      <c r="Y22" s="16" t="s">
        <v>12</v>
      </c>
      <c r="Z22" s="16" t="s">
        <v>12</v>
      </c>
      <c r="AA22" s="22"/>
      <c r="AB22" s="22"/>
      <c r="AC22" s="22"/>
      <c r="AD22" s="22"/>
      <c r="AE22" s="22"/>
      <c r="AF22" s="16" t="s">
        <v>12</v>
      </c>
      <c r="AG22" s="16" t="s">
        <v>12</v>
      </c>
      <c r="AH22" s="16" t="s">
        <v>12</v>
      </c>
      <c r="AI22" s="16" t="s">
        <v>12</v>
      </c>
      <c r="AJ22" s="16" t="s">
        <v>12</v>
      </c>
      <c r="AK22" s="22"/>
      <c r="AL22" s="22"/>
      <c r="AM22" s="22"/>
      <c r="AN22" s="22"/>
      <c r="AO22" s="22"/>
      <c r="AP22" s="17" t="s">
        <v>12</v>
      </c>
      <c r="AQ22" s="17" t="s">
        <v>12</v>
      </c>
      <c r="AR22" s="17" t="s">
        <v>12</v>
      </c>
      <c r="AS22" s="17" t="s">
        <v>12</v>
      </c>
      <c r="AT22" s="17" t="s">
        <v>12</v>
      </c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23" t="s">
        <v>12</v>
      </c>
      <c r="BK22" s="23" t="s">
        <v>12</v>
      </c>
      <c r="BL22" s="23" t="s">
        <v>12</v>
      </c>
      <c r="BM22" s="23" t="s">
        <v>12</v>
      </c>
      <c r="BN22" s="23" t="s">
        <v>12</v>
      </c>
      <c r="BO22" s="27" t="s">
        <v>12</v>
      </c>
      <c r="BP22" s="27" t="s">
        <v>12</v>
      </c>
      <c r="BQ22" s="27" t="s">
        <v>12</v>
      </c>
      <c r="BR22" s="27" t="s">
        <v>12</v>
      </c>
      <c r="BS22" s="27" t="s">
        <v>12</v>
      </c>
      <c r="BT22" s="29" t="s">
        <v>12</v>
      </c>
      <c r="BU22" s="29" t="s">
        <v>12</v>
      </c>
      <c r="BV22" s="29" t="s">
        <v>12</v>
      </c>
      <c r="BW22" s="29" t="s">
        <v>12</v>
      </c>
      <c r="BX22" s="29" t="s">
        <v>12</v>
      </c>
      <c r="BY22" s="28" t="s">
        <v>12</v>
      </c>
      <c r="BZ22" s="28" t="s">
        <v>12</v>
      </c>
      <c r="CA22" s="28" t="s">
        <v>12</v>
      </c>
      <c r="CB22" s="28" t="s">
        <v>12</v>
      </c>
      <c r="CC22" s="28" t="s">
        <v>12</v>
      </c>
      <c r="CD22" s="28" t="s">
        <v>12</v>
      </c>
      <c r="CE22" s="28" t="s">
        <v>12</v>
      </c>
      <c r="CF22" s="28" t="s">
        <v>12</v>
      </c>
      <c r="CG22" s="28" t="s">
        <v>12</v>
      </c>
      <c r="CH22" s="28" t="s">
        <v>12</v>
      </c>
      <c r="CI22" s="28" t="s">
        <v>12</v>
      </c>
      <c r="CJ22" s="28" t="s">
        <v>12</v>
      </c>
      <c r="CK22" s="28" t="s">
        <v>12</v>
      </c>
      <c r="CL22" s="28" t="s">
        <v>12</v>
      </c>
      <c r="CM22" s="28" t="s">
        <v>12</v>
      </c>
      <c r="CN22" s="28" t="s">
        <v>12</v>
      </c>
      <c r="CO22" s="28" t="s">
        <v>12</v>
      </c>
      <c r="CP22" s="28" t="s">
        <v>12</v>
      </c>
      <c r="CQ22" s="28" t="s">
        <v>12</v>
      </c>
      <c r="CR22" s="28" t="s">
        <v>12</v>
      </c>
      <c r="CS22" s="28" t="s">
        <v>12</v>
      </c>
      <c r="CT22" s="28" t="s">
        <v>12</v>
      </c>
      <c r="CU22" s="28" t="s">
        <v>12</v>
      </c>
      <c r="CV22" s="28" t="s">
        <v>12</v>
      </c>
      <c r="CW22" s="28" t="s">
        <v>12</v>
      </c>
      <c r="CX22" s="24" t="s">
        <v>12</v>
      </c>
      <c r="CY22" s="24" t="s">
        <v>12</v>
      </c>
      <c r="CZ22" s="24" t="s">
        <v>12</v>
      </c>
      <c r="DA22" s="24" t="s">
        <v>12</v>
      </c>
      <c r="DB22" s="24" t="s">
        <v>12</v>
      </c>
      <c r="DC22" s="29" t="s">
        <v>12</v>
      </c>
      <c r="DD22" s="29" t="s">
        <v>12</v>
      </c>
      <c r="DE22" s="29" t="s">
        <v>12</v>
      </c>
      <c r="DF22" s="29" t="s">
        <v>12</v>
      </c>
      <c r="DG22" s="29" t="s">
        <v>12</v>
      </c>
      <c r="DH22" s="29" t="s">
        <v>12</v>
      </c>
      <c r="DI22" s="29" t="s">
        <v>12</v>
      </c>
      <c r="DJ22" s="29" t="s">
        <v>12</v>
      </c>
      <c r="DK22" s="29" t="s">
        <v>12</v>
      </c>
      <c r="DL22" s="29" t="s">
        <v>12</v>
      </c>
      <c r="DM22" s="16" t="s">
        <v>12</v>
      </c>
      <c r="DN22" s="16" t="s">
        <v>12</v>
      </c>
      <c r="DO22" s="16" t="s">
        <v>12</v>
      </c>
      <c r="DP22" s="16" t="s">
        <v>12</v>
      </c>
      <c r="DQ22" s="16" t="s">
        <v>12</v>
      </c>
      <c r="DR22" s="28" t="s">
        <v>12</v>
      </c>
      <c r="DS22" s="28" t="s">
        <v>12</v>
      </c>
      <c r="DT22" s="28" t="s">
        <v>12</v>
      </c>
      <c r="DU22" s="28" t="s">
        <v>12</v>
      </c>
      <c r="DV22" s="28" t="s">
        <v>12</v>
      </c>
      <c r="DW22" s="28" t="s">
        <v>12</v>
      </c>
      <c r="DX22" s="28" t="s">
        <v>12</v>
      </c>
      <c r="DY22" s="28" t="s">
        <v>12</v>
      </c>
      <c r="DZ22" s="28" t="s">
        <v>12</v>
      </c>
      <c r="EA22" s="28" t="s">
        <v>12</v>
      </c>
      <c r="EB22" s="28" t="s">
        <v>12</v>
      </c>
      <c r="EC22" s="28" t="s">
        <v>12</v>
      </c>
      <c r="ED22" s="28" t="s">
        <v>12</v>
      </c>
      <c r="EE22" s="28" t="s">
        <v>12</v>
      </c>
      <c r="EF22" s="28" t="s">
        <v>12</v>
      </c>
      <c r="EG22" s="20">
        <f>2028.6+707.5+137+12904.7+2668.6+846.2+288.6+874+1887.6+543+3259.6+517.2+735.9-456</f>
        <v>26942.5</v>
      </c>
      <c r="EH22" s="20">
        <f>7350.1+2724+2484-1668+360+39304+2985.6+240+6000+500+351+1805+335.8+2031.4+648.8-700</f>
        <v>64751.700000000004</v>
      </c>
      <c r="EI22" s="30">
        <f>7350.1+2724+2484-1668+360+39304+2985.6+240+6000+500+351+1805+355+2031.4+648.8-700</f>
        <v>64770.9</v>
      </c>
      <c r="EJ22" s="30">
        <f>7350.1+2724+2484-1668+360+39304+2985.6+240+6000+500+351+1805+355+2031.4+648.8-700</f>
        <v>64770.9</v>
      </c>
      <c r="EK22" s="30">
        <f>7350.1+2724+2484-1668+360+39304+2985.6+240+6000+500+351+1805+355+2031.4+648.8-700</f>
        <v>64770.9</v>
      </c>
    </row>
    <row r="23" spans="1:142" ht="26.25" x14ac:dyDescent="0.25">
      <c r="A23" s="14" t="s">
        <v>14</v>
      </c>
      <c r="B23" s="15" t="s">
        <v>12</v>
      </c>
      <c r="C23" s="15" t="s">
        <v>12</v>
      </c>
      <c r="D23" s="15" t="s">
        <v>12</v>
      </c>
      <c r="E23" s="15" t="s">
        <v>12</v>
      </c>
      <c r="F23" s="15" t="s">
        <v>12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16" t="s">
        <v>12</v>
      </c>
      <c r="R23" s="16" t="s">
        <v>12</v>
      </c>
      <c r="S23" s="16" t="s">
        <v>12</v>
      </c>
      <c r="T23" s="16" t="s">
        <v>12</v>
      </c>
      <c r="U23" s="16" t="s">
        <v>12</v>
      </c>
      <c r="V23" s="16" t="s">
        <v>12</v>
      </c>
      <c r="W23" s="16" t="s">
        <v>12</v>
      </c>
      <c r="X23" s="16" t="s">
        <v>12</v>
      </c>
      <c r="Y23" s="16" t="s">
        <v>12</v>
      </c>
      <c r="Z23" s="16" t="s">
        <v>12</v>
      </c>
      <c r="AA23" s="22"/>
      <c r="AB23" s="22"/>
      <c r="AC23" s="22"/>
      <c r="AD23" s="22"/>
      <c r="AE23" s="22"/>
      <c r="AF23" s="16" t="s">
        <v>12</v>
      </c>
      <c r="AG23" s="16" t="s">
        <v>12</v>
      </c>
      <c r="AH23" s="16" t="s">
        <v>12</v>
      </c>
      <c r="AI23" s="16" t="s">
        <v>12</v>
      </c>
      <c r="AJ23" s="16" t="s">
        <v>12</v>
      </c>
      <c r="AK23" s="22"/>
      <c r="AL23" s="22"/>
      <c r="AM23" s="22"/>
      <c r="AN23" s="22"/>
      <c r="AO23" s="22"/>
      <c r="AP23" s="17" t="s">
        <v>12</v>
      </c>
      <c r="AQ23" s="17" t="s">
        <v>12</v>
      </c>
      <c r="AR23" s="17" t="s">
        <v>12</v>
      </c>
      <c r="AS23" s="17" t="s">
        <v>12</v>
      </c>
      <c r="AT23" s="17" t="s">
        <v>12</v>
      </c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23" t="s">
        <v>12</v>
      </c>
      <c r="BK23" s="23" t="s">
        <v>12</v>
      </c>
      <c r="BL23" s="23" t="s">
        <v>12</v>
      </c>
      <c r="BM23" s="23" t="s">
        <v>12</v>
      </c>
      <c r="BN23" s="23" t="s">
        <v>12</v>
      </c>
      <c r="BO23" s="27" t="s">
        <v>12</v>
      </c>
      <c r="BP23" s="27" t="s">
        <v>12</v>
      </c>
      <c r="BQ23" s="27" t="s">
        <v>12</v>
      </c>
      <c r="BR23" s="27" t="s">
        <v>12</v>
      </c>
      <c r="BS23" s="27" t="s">
        <v>12</v>
      </c>
      <c r="BT23" s="29" t="s">
        <v>12</v>
      </c>
      <c r="BU23" s="29" t="s">
        <v>12</v>
      </c>
      <c r="BV23" s="29" t="s">
        <v>12</v>
      </c>
      <c r="BW23" s="29" t="s">
        <v>12</v>
      </c>
      <c r="BX23" s="29" t="s">
        <v>12</v>
      </c>
      <c r="BY23" s="28" t="s">
        <v>12</v>
      </c>
      <c r="BZ23" s="28" t="s">
        <v>12</v>
      </c>
      <c r="CA23" s="28" t="s">
        <v>12</v>
      </c>
      <c r="CB23" s="28" t="s">
        <v>12</v>
      </c>
      <c r="CC23" s="28" t="s">
        <v>12</v>
      </c>
      <c r="CD23" s="28" t="s">
        <v>12</v>
      </c>
      <c r="CE23" s="28" t="s">
        <v>12</v>
      </c>
      <c r="CF23" s="28" t="s">
        <v>12</v>
      </c>
      <c r="CG23" s="28" t="s">
        <v>12</v>
      </c>
      <c r="CH23" s="28" t="s">
        <v>12</v>
      </c>
      <c r="CI23" s="28" t="s">
        <v>12</v>
      </c>
      <c r="CJ23" s="28" t="s">
        <v>12</v>
      </c>
      <c r="CK23" s="28" t="s">
        <v>12</v>
      </c>
      <c r="CL23" s="28" t="s">
        <v>12</v>
      </c>
      <c r="CM23" s="28" t="s">
        <v>12</v>
      </c>
      <c r="CN23" s="28" t="s">
        <v>12</v>
      </c>
      <c r="CO23" s="28" t="s">
        <v>12</v>
      </c>
      <c r="CP23" s="28" t="s">
        <v>12</v>
      </c>
      <c r="CQ23" s="28" t="s">
        <v>12</v>
      </c>
      <c r="CR23" s="28" t="s">
        <v>12</v>
      </c>
      <c r="CS23" s="28" t="s">
        <v>12</v>
      </c>
      <c r="CT23" s="28" t="s">
        <v>12</v>
      </c>
      <c r="CU23" s="28" t="s">
        <v>12</v>
      </c>
      <c r="CV23" s="28" t="s">
        <v>12</v>
      </c>
      <c r="CW23" s="28" t="s">
        <v>12</v>
      </c>
      <c r="CX23" s="24" t="s">
        <v>12</v>
      </c>
      <c r="CY23" s="24" t="s">
        <v>12</v>
      </c>
      <c r="CZ23" s="24" t="s">
        <v>12</v>
      </c>
      <c r="DA23" s="24" t="s">
        <v>12</v>
      </c>
      <c r="DB23" s="24" t="s">
        <v>12</v>
      </c>
      <c r="DC23" s="29" t="s">
        <v>12</v>
      </c>
      <c r="DD23" s="29" t="s">
        <v>12</v>
      </c>
      <c r="DE23" s="29" t="s">
        <v>12</v>
      </c>
      <c r="DF23" s="29" t="s">
        <v>12</v>
      </c>
      <c r="DG23" s="29" t="s">
        <v>12</v>
      </c>
      <c r="DH23" s="29" t="s">
        <v>12</v>
      </c>
      <c r="DI23" s="29" t="s">
        <v>12</v>
      </c>
      <c r="DJ23" s="29" t="s">
        <v>12</v>
      </c>
      <c r="DK23" s="29" t="s">
        <v>12</v>
      </c>
      <c r="DL23" s="29" t="s">
        <v>12</v>
      </c>
      <c r="DM23" s="16" t="s">
        <v>12</v>
      </c>
      <c r="DN23" s="16" t="s">
        <v>12</v>
      </c>
      <c r="DO23" s="16" t="s">
        <v>12</v>
      </c>
      <c r="DP23" s="16" t="s">
        <v>12</v>
      </c>
      <c r="DQ23" s="16" t="s">
        <v>12</v>
      </c>
      <c r="DR23" s="28" t="s">
        <v>12</v>
      </c>
      <c r="DS23" s="28" t="s">
        <v>12</v>
      </c>
      <c r="DT23" s="28" t="s">
        <v>12</v>
      </c>
      <c r="DU23" s="28" t="s">
        <v>12</v>
      </c>
      <c r="DV23" s="28" t="s">
        <v>12</v>
      </c>
      <c r="DW23" s="28" t="s">
        <v>12</v>
      </c>
      <c r="DX23" s="28" t="s">
        <v>12</v>
      </c>
      <c r="DY23" s="28" t="s">
        <v>12</v>
      </c>
      <c r="DZ23" s="28" t="s">
        <v>12</v>
      </c>
      <c r="EA23" s="28" t="s">
        <v>12</v>
      </c>
      <c r="EB23" s="28" t="s">
        <v>12</v>
      </c>
      <c r="EC23" s="28" t="s">
        <v>12</v>
      </c>
      <c r="ED23" s="28" t="s">
        <v>12</v>
      </c>
      <c r="EE23" s="28" t="s">
        <v>12</v>
      </c>
      <c r="EF23" s="28" t="s">
        <v>12</v>
      </c>
      <c r="EG23" s="20">
        <f>EG22+EG5-0.1</f>
        <v>541208.52</v>
      </c>
      <c r="EH23" s="20">
        <f>EH22+EH5</f>
        <v>630418.9</v>
      </c>
      <c r="EI23" s="20">
        <f>EI22+EI5+0.1</f>
        <v>642078.47889311088</v>
      </c>
      <c r="EJ23" s="20">
        <f>EJ22+EJ5+0.1</f>
        <v>646733.82339176815</v>
      </c>
      <c r="EK23" s="20">
        <f>EK22+EK5+0.1</f>
        <v>654997.08516107919</v>
      </c>
      <c r="EL23" s="21"/>
    </row>
    <row r="25" spans="1:142" x14ac:dyDescent="0.25">
      <c r="EH25" s="21"/>
      <c r="EI25" s="32"/>
      <c r="EJ25" s="21"/>
      <c r="EK25" s="21"/>
    </row>
    <row r="26" spans="1:142" x14ac:dyDescent="0.25">
      <c r="EI26" s="32"/>
    </row>
    <row r="28" spans="1:142" x14ac:dyDescent="0.25">
      <c r="EG28" s="32"/>
      <c r="EH28" s="32"/>
      <c r="EI28" s="32"/>
      <c r="EJ28" s="32"/>
      <c r="EK28" s="32"/>
    </row>
  </sheetData>
  <mergeCells count="169">
    <mergeCell ref="BA5:BA6"/>
    <mergeCell ref="BB5:BB6"/>
    <mergeCell ref="BC5:BC6"/>
    <mergeCell ref="BD5:BD6"/>
    <mergeCell ref="CD2:CH3"/>
    <mergeCell ref="CD5:CD6"/>
    <mergeCell ref="CE5:CE6"/>
    <mergeCell ref="CF5:CF6"/>
    <mergeCell ref="CG5:CG6"/>
    <mergeCell ref="CH5:CH6"/>
    <mergeCell ref="BY2:CC3"/>
    <mergeCell ref="BY5:BY6"/>
    <mergeCell ref="BZ5:BZ6"/>
    <mergeCell ref="CA5:CA6"/>
    <mergeCell ref="CB5:CB6"/>
    <mergeCell ref="CC5:CC6"/>
    <mergeCell ref="CI2:CM3"/>
    <mergeCell ref="CI5:CI6"/>
    <mergeCell ref="CJ5:CJ6"/>
    <mergeCell ref="CK5:CK6"/>
    <mergeCell ref="CL5:CL6"/>
    <mergeCell ref="CM5:CM6"/>
    <mergeCell ref="DR2:DV3"/>
    <mergeCell ref="DR5:DR6"/>
    <mergeCell ref="DS5:DS6"/>
    <mergeCell ref="DT5:DT6"/>
    <mergeCell ref="DU5:DU6"/>
    <mergeCell ref="CS5:CS6"/>
    <mergeCell ref="CT5:CT6"/>
    <mergeCell ref="CU5:CU6"/>
    <mergeCell ref="CV5:CV6"/>
    <mergeCell ref="CW5:CW6"/>
    <mergeCell ref="CN2:CR3"/>
    <mergeCell ref="CN5:CN6"/>
    <mergeCell ref="CO5:CO6"/>
    <mergeCell ref="CP5:CP6"/>
    <mergeCell ref="CQ5:CQ6"/>
    <mergeCell ref="CR5:CR6"/>
    <mergeCell ref="DM2:DQ3"/>
    <mergeCell ref="DM5:DM6"/>
    <mergeCell ref="DW2:EA3"/>
    <mergeCell ref="DW5:DW6"/>
    <mergeCell ref="DX5:DX6"/>
    <mergeCell ref="DY5:DY6"/>
    <mergeCell ref="DZ5:DZ6"/>
    <mergeCell ref="EA5:EA6"/>
    <mergeCell ref="EB2:EF3"/>
    <mergeCell ref="EB5:EB6"/>
    <mergeCell ref="EC5:EC6"/>
    <mergeCell ref="ED5:ED6"/>
    <mergeCell ref="EE5:EE6"/>
    <mergeCell ref="EF5:EF6"/>
    <mergeCell ref="A2:A4"/>
    <mergeCell ref="B2:F3"/>
    <mergeCell ref="R5:R6"/>
    <mergeCell ref="S5:S6"/>
    <mergeCell ref="T5:T6"/>
    <mergeCell ref="U5:U6"/>
    <mergeCell ref="V5:V6"/>
    <mergeCell ref="W5:W6"/>
    <mergeCell ref="X5:X6"/>
    <mergeCell ref="EG2:EK3"/>
    <mergeCell ref="B5:B6"/>
    <mergeCell ref="C5:C6"/>
    <mergeCell ref="D5:D6"/>
    <mergeCell ref="E5:E6"/>
    <mergeCell ref="F5:F6"/>
    <mergeCell ref="EG5:EG6"/>
    <mergeCell ref="EH5:EH6"/>
    <mergeCell ref="EI5:EI6"/>
    <mergeCell ref="EJ5:EJ6"/>
    <mergeCell ref="EK5:EK6"/>
    <mergeCell ref="Q2:U3"/>
    <mergeCell ref="V2:Z3"/>
    <mergeCell ref="AF2:AJ3"/>
    <mergeCell ref="Q5:Q6"/>
    <mergeCell ref="Y5:Y6"/>
    <mergeCell ref="Z5:Z6"/>
    <mergeCell ref="AF5:AF6"/>
    <mergeCell ref="DV5:DV6"/>
    <mergeCell ref="CX5:CX6"/>
    <mergeCell ref="CY5:CY6"/>
    <mergeCell ref="CZ5:CZ6"/>
    <mergeCell ref="DA5:DA6"/>
    <mergeCell ref="DB5:DB6"/>
    <mergeCell ref="AR5:AR6"/>
    <mergeCell ref="BJ2:BN3"/>
    <mergeCell ref="BJ5:BJ6"/>
    <mergeCell ref="BK5:BK6"/>
    <mergeCell ref="AS5:AS6"/>
    <mergeCell ref="AT5:AT6"/>
    <mergeCell ref="BL5:BL6"/>
    <mergeCell ref="BM5:BM6"/>
    <mergeCell ref="BN5:BN6"/>
    <mergeCell ref="AP2:AT3"/>
    <mergeCell ref="BE2:BI3"/>
    <mergeCell ref="BE5:BE6"/>
    <mergeCell ref="BF5:BF6"/>
    <mergeCell ref="BG5:BG6"/>
    <mergeCell ref="BH5:BH6"/>
    <mergeCell ref="BI5:BI6"/>
    <mergeCell ref="AU2:AY3"/>
    <mergeCell ref="AU5:AU6"/>
    <mergeCell ref="AV5:AV6"/>
    <mergeCell ref="AW5:AW6"/>
    <mergeCell ref="AX5:AX6"/>
    <mergeCell ref="AY5:AY6"/>
    <mergeCell ref="AZ2:BD3"/>
    <mergeCell ref="AZ5:AZ6"/>
    <mergeCell ref="BS5:BS6"/>
    <mergeCell ref="BO2:BS3"/>
    <mergeCell ref="BO5:BO6"/>
    <mergeCell ref="BP5:BP6"/>
    <mergeCell ref="BQ5:BQ6"/>
    <mergeCell ref="BR5:BR6"/>
    <mergeCell ref="CS2:CW3"/>
    <mergeCell ref="G2:K3"/>
    <mergeCell ref="G5:G6"/>
    <mergeCell ref="H5:H6"/>
    <mergeCell ref="I5:I6"/>
    <mergeCell ref="J5:J6"/>
    <mergeCell ref="K5:K6"/>
    <mergeCell ref="AH5:AH6"/>
    <mergeCell ref="AI5:AI6"/>
    <mergeCell ref="AJ5:AJ6"/>
    <mergeCell ref="BT2:BX3"/>
    <mergeCell ref="BT5:BT6"/>
    <mergeCell ref="BU5:BU6"/>
    <mergeCell ref="BV5:BV6"/>
    <mergeCell ref="BW5:BW6"/>
    <mergeCell ref="BX5:BX6"/>
    <mergeCell ref="AP5:AP6"/>
    <mergeCell ref="AQ5:AQ6"/>
    <mergeCell ref="DN5:DN6"/>
    <mergeCell ref="DO5:DO6"/>
    <mergeCell ref="DP5:DP6"/>
    <mergeCell ref="DQ5:DQ6"/>
    <mergeCell ref="CX2:DB3"/>
    <mergeCell ref="L2:P3"/>
    <mergeCell ref="L5:L6"/>
    <mergeCell ref="M5:M6"/>
    <mergeCell ref="N5:N6"/>
    <mergeCell ref="O5:O6"/>
    <mergeCell ref="P5:P6"/>
    <mergeCell ref="AA5:AA6"/>
    <mergeCell ref="AB5:AB6"/>
    <mergeCell ref="AC5:AC6"/>
    <mergeCell ref="AD5:AD6"/>
    <mergeCell ref="AE5:AE6"/>
    <mergeCell ref="AA2:AE3"/>
    <mergeCell ref="AK2:AO3"/>
    <mergeCell ref="AK5:AK6"/>
    <mergeCell ref="AL5:AL6"/>
    <mergeCell ref="AM5:AM6"/>
    <mergeCell ref="AN5:AN6"/>
    <mergeCell ref="AO5:AO6"/>
    <mergeCell ref="AG5:AG6"/>
    <mergeCell ref="DC2:DG3"/>
    <mergeCell ref="DC5:DC6"/>
    <mergeCell ref="DD5:DD6"/>
    <mergeCell ref="DE5:DE6"/>
    <mergeCell ref="DF5:DF6"/>
    <mergeCell ref="DG5:DG6"/>
    <mergeCell ref="DH2:DL3"/>
    <mergeCell ref="DH5:DH6"/>
    <mergeCell ref="DI5:DI6"/>
    <mergeCell ref="DJ5:DJ6"/>
    <mergeCell ref="DK5:DK6"/>
    <mergeCell ref="DL5:D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8" sqref="I18"/>
    </sheetView>
  </sheetViews>
  <sheetFormatPr defaultRowHeight="15" x14ac:dyDescent="0.25"/>
  <cols>
    <col min="1" max="1" width="20.140625" customWidth="1"/>
  </cols>
  <sheetData>
    <row r="1" spans="1:10" x14ac:dyDescent="0.25">
      <c r="A1" s="69" t="s">
        <v>15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x14ac:dyDescent="0.25">
      <c r="A2" s="2"/>
    </row>
    <row r="3" spans="1:10" x14ac:dyDescent="0.25">
      <c r="A3" s="70" t="s">
        <v>16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25">
      <c r="A4" s="6"/>
      <c r="B4" s="7"/>
      <c r="C4" s="71" t="s">
        <v>17</v>
      </c>
      <c r="D4" s="71"/>
      <c r="E4" s="71"/>
      <c r="F4" s="71"/>
      <c r="G4" s="71"/>
      <c r="H4" s="71"/>
      <c r="I4" s="71"/>
      <c r="J4" s="71"/>
    </row>
    <row r="5" spans="1:10" x14ac:dyDescent="0.25">
      <c r="A5" s="6"/>
      <c r="B5" s="6"/>
      <c r="C5" s="4"/>
      <c r="D5" s="5"/>
      <c r="E5" s="5"/>
      <c r="F5" s="5"/>
      <c r="G5" s="5"/>
      <c r="H5" s="5"/>
      <c r="I5" s="5"/>
      <c r="J5" s="5"/>
    </row>
    <row r="6" spans="1:10" x14ac:dyDescent="0.25">
      <c r="A6" s="6"/>
      <c r="B6" s="7"/>
      <c r="C6" s="71" t="s">
        <v>18</v>
      </c>
      <c r="D6" s="71"/>
      <c r="E6" s="71"/>
      <c r="F6" s="71"/>
      <c r="G6" s="71"/>
      <c r="H6" s="71"/>
      <c r="I6" s="71"/>
      <c r="J6" s="71"/>
    </row>
    <row r="7" spans="1:10" x14ac:dyDescent="0.25">
      <c r="A7" s="6"/>
      <c r="B7" s="6"/>
      <c r="C7" s="4"/>
      <c r="D7" s="5"/>
      <c r="E7" s="5"/>
      <c r="F7" s="5"/>
      <c r="G7" s="5"/>
      <c r="H7" s="5"/>
      <c r="I7" s="5"/>
      <c r="J7" s="5"/>
    </row>
    <row r="8" spans="1:10" x14ac:dyDescent="0.25">
      <c r="A8" s="6"/>
      <c r="B8" s="7"/>
      <c r="C8" s="71" t="s">
        <v>19</v>
      </c>
      <c r="D8" s="71"/>
      <c r="E8" s="71"/>
      <c r="F8" s="71"/>
      <c r="G8" s="71"/>
      <c r="H8" s="71"/>
      <c r="I8" s="71"/>
      <c r="J8" s="71"/>
    </row>
    <row r="9" spans="1:10" x14ac:dyDescent="0.25">
      <c r="A9" s="6"/>
      <c r="B9" s="6"/>
      <c r="C9" s="4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7"/>
      <c r="C10" s="71" t="s">
        <v>20</v>
      </c>
      <c r="D10" s="71"/>
      <c r="E10" s="71"/>
      <c r="F10" s="71"/>
      <c r="G10" s="71"/>
      <c r="H10" s="71"/>
      <c r="I10" s="71"/>
      <c r="J10" s="71"/>
    </row>
    <row r="11" spans="1:10" x14ac:dyDescent="0.25">
      <c r="A11" s="3"/>
    </row>
    <row r="12" spans="1:10" x14ac:dyDescent="0.25">
      <c r="A12" s="3" t="s">
        <v>21</v>
      </c>
    </row>
    <row r="13" spans="1:10" ht="62.25" customHeight="1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0" x14ac:dyDescent="0.25">
      <c r="A14" s="3"/>
    </row>
    <row r="15" spans="1:10" x14ac:dyDescent="0.25">
      <c r="A15" s="3" t="s">
        <v>22</v>
      </c>
    </row>
    <row r="16" spans="1:10" ht="63.75" customHeight="1" x14ac:dyDescent="0.25">
      <c r="A16" s="73" t="s">
        <v>23</v>
      </c>
      <c r="B16" s="73" t="s">
        <v>24</v>
      </c>
      <c r="C16" s="73"/>
      <c r="D16" s="73"/>
      <c r="E16" s="73" t="s">
        <v>25</v>
      </c>
      <c r="F16" s="73"/>
      <c r="G16" s="73"/>
      <c r="H16" s="73" t="s">
        <v>26</v>
      </c>
      <c r="I16" s="73"/>
      <c r="J16" s="73"/>
    </row>
    <row r="17" spans="1:10" x14ac:dyDescent="0.25">
      <c r="A17" s="73"/>
      <c r="B17" s="8" t="s">
        <v>27</v>
      </c>
      <c r="C17" s="8" t="s">
        <v>28</v>
      </c>
      <c r="D17" s="8" t="s">
        <v>29</v>
      </c>
      <c r="E17" s="8" t="s">
        <v>27</v>
      </c>
      <c r="F17" s="8" t="s">
        <v>28</v>
      </c>
      <c r="G17" s="8" t="s">
        <v>29</v>
      </c>
      <c r="H17" s="8" t="s">
        <v>27</v>
      </c>
      <c r="I17" s="8" t="s">
        <v>28</v>
      </c>
      <c r="J17" s="8" t="s">
        <v>29</v>
      </c>
    </row>
    <row r="18" spans="1:10" ht="67.5" x14ac:dyDescent="0.25">
      <c r="A18" s="9" t="s">
        <v>30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67.5" x14ac:dyDescent="0.25">
      <c r="A19" s="9" t="s">
        <v>30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.75" x14ac:dyDescent="0.25">
      <c r="A20" s="11" t="s">
        <v>8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.75" x14ac:dyDescent="0.25">
      <c r="A21" s="12" t="s">
        <v>31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.75" x14ac:dyDescent="0.25">
      <c r="A22" s="1"/>
    </row>
  </sheetData>
  <mergeCells count="11">
    <mergeCell ref="C10:J10"/>
    <mergeCell ref="A13:J13"/>
    <mergeCell ref="A16:A17"/>
    <mergeCell ref="B16:D16"/>
    <mergeCell ref="E16:G16"/>
    <mergeCell ref="H16:J16"/>
    <mergeCell ref="A1:J1"/>
    <mergeCell ref="A3:J3"/>
    <mergeCell ref="C4:J4"/>
    <mergeCell ref="C6:J6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axyusak 1</vt:lpstr>
      <vt:lpstr>axyusak 2</vt:lpstr>
      <vt:lpstr>axyusak 3</vt:lpstr>
      <vt:lpstr>'axyusak 1'!_Toc501014753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2020-02-29T10:37:28Z</dcterms:modified>
</cp:coreProperties>
</file>