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4000" windowHeight="9735"/>
  </bookViews>
  <sheets>
    <sheet name="Հ3 Մաս 1 և 2" sheetId="1" r:id="rId1"/>
    <sheet name="Հ3 Մաս 3" sheetId="3" r:id="rId2"/>
    <sheet name="Հ3 Մաս 4" sheetId="5" r:id="rId3"/>
    <sheet name="Հ4 " sheetId="20" r:id="rId4"/>
    <sheet name="Հ6" sheetId="7" state="hidden" r:id="rId5"/>
    <sheet name="Հ7 Ձև1" sheetId="9" state="hidden" r:id="rId6"/>
    <sheet name="Հ7 Ձև2" sheetId="19" state="hidden" r:id="rId7"/>
    <sheet name="Հ5" sheetId="22" r:id="rId8"/>
    <sheet name="Հ8" sheetId="10" r:id="rId9"/>
    <sheet name="Հ9" sheetId="12" state="hidden" r:id="rId10"/>
    <sheet name="Հ10" sheetId="16" r:id="rId11"/>
    <sheet name="Հ11" sheetId="21" r:id="rId12"/>
  </sheets>
  <externalReferences>
    <externalReference r:id="rId13"/>
  </externalReferences>
  <definedNames>
    <definedName name="_ftn1" localSheetId="0">'Հ3 Մաս 1 և 2'!#REF!</definedName>
    <definedName name="_ftn10" localSheetId="0">'Հ3 Մաս 1 և 2'!#REF!</definedName>
    <definedName name="_ftn11" localSheetId="0">'Հ3 Մաս 1 և 2'!#REF!</definedName>
    <definedName name="_ftn12" localSheetId="0">'Հ3 Մաս 1 և 2'!#REF!</definedName>
    <definedName name="_ftn13" localSheetId="0">'Հ3 Մաս 1 և 2'!#REF!</definedName>
    <definedName name="_ftn14" localSheetId="0">'Հ3 Մաս 1 և 2'!#REF!</definedName>
    <definedName name="_ftn15" localSheetId="0">'Հ3 Մաս 1 և 2'!#REF!</definedName>
    <definedName name="_ftn16" localSheetId="0">'Հ3 Մաս 1 և 2'!#REF!</definedName>
    <definedName name="_ftn17" localSheetId="0">'Հ3 Մաս 1 և 2'!#REF!</definedName>
    <definedName name="_ftn18" localSheetId="0">'Հ3 Մաս 1 և 2'!#REF!</definedName>
    <definedName name="_ftn19" localSheetId="0">'Հ3 Մաս 1 և 2'!#REF!</definedName>
    <definedName name="_ftn2" localSheetId="0">'Հ3 Մաս 1 և 2'!#REF!</definedName>
    <definedName name="_ftn20" localSheetId="0">'Հ3 Մաս 1 և 2'!#REF!</definedName>
    <definedName name="_ftn3" localSheetId="0">'Հ3 Մաս 1 և 2'!#REF!</definedName>
    <definedName name="_ftn4" localSheetId="0">'Հ3 Մաս 1 և 2'!#REF!</definedName>
    <definedName name="_ftn5" localSheetId="0">'Հ3 Մաս 1 և 2'!#REF!</definedName>
    <definedName name="_ftn6" localSheetId="0">'Հ3 Մաս 1 և 2'!#REF!</definedName>
    <definedName name="_ftn7" localSheetId="0">'Հ3 Մաս 1 և 2'!#REF!</definedName>
    <definedName name="_ftn8" localSheetId="0">'Հ3 Մաս 1 և 2'!#REF!</definedName>
    <definedName name="_ftn9" localSheetId="0">'Հ3 Մաս 1 և 2'!#REF!</definedName>
    <definedName name="_ftnref1" localSheetId="0">'Հ3 Մաս 1 և 2'!#REF!</definedName>
    <definedName name="_ftnref10" localSheetId="0">'Հ3 Մաս 1 և 2'!$B$63</definedName>
    <definedName name="_ftnref11" localSheetId="0">'Հ3 Մաս 1 և 2'!$C$64</definedName>
    <definedName name="_ftnref12" localSheetId="0">'Հ3 Մաս 1 և 2'!$D$64</definedName>
    <definedName name="_ftnref13" localSheetId="0">'Հ3 Մաս 1 և 2'!$E$64</definedName>
    <definedName name="_ftnref14" localSheetId="0">'Հ3 Մաս 1 և 2'!$F$64</definedName>
    <definedName name="_ftnref15" localSheetId="0">'Հ3 Մաս 1 և 2'!#REF!</definedName>
    <definedName name="_ftnref16" localSheetId="0">'Հ3 Մաս 1 և 2'!#REF!</definedName>
    <definedName name="_ftnref17" localSheetId="0">'Հ3 Մաս 1 և 2'!#REF!</definedName>
    <definedName name="_ftnref18" localSheetId="0">'Հ3 Մաս 1 և 2'!#REF!</definedName>
    <definedName name="_ftnref19" localSheetId="0">'Հ3 Մաս 1 և 2'!#REF!</definedName>
    <definedName name="_ftnref2" localSheetId="0">'Հ3 Մաս 1 և 2'!$A$2</definedName>
    <definedName name="_ftnref20" localSheetId="0">'Հ3 Մաս 1 և 2'!#REF!</definedName>
    <definedName name="_ftnref3" localSheetId="0">'Հ3 Մաս 1 և 2'!#REF!</definedName>
    <definedName name="_ftnref4" localSheetId="0">'Հ3 Մաս 1 և 2'!$C$21</definedName>
    <definedName name="_ftnref5" localSheetId="0">'Հ3 Մաս 1 և 2'!$B$28</definedName>
    <definedName name="_ftnref6" localSheetId="0">'Հ3 Մաս 1 և 2'!$A$29</definedName>
    <definedName name="_ftnref7" localSheetId="0">'Հ3 Մաս 1 և 2'!$B$33</definedName>
    <definedName name="_ftnref8" localSheetId="0">'Հ3 Մաս 1 և 2'!$G$62</definedName>
    <definedName name="_ftnref9" localSheetId="0">'Հ3 Մաս 1 և 2'!#REF!</definedName>
    <definedName name="_Toc501014755" localSheetId="0">'Հ3 Մաս 1 և 2'!#REF!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5" l="1"/>
  <c r="F50" i="5"/>
  <c r="F49" i="5"/>
  <c r="F48" i="5"/>
  <c r="F47" i="5"/>
  <c r="E8" i="21" l="1"/>
  <c r="E7" i="21"/>
  <c r="F5" i="22"/>
  <c r="F6" i="22"/>
  <c r="E6" i="22" s="1"/>
  <c r="E5" i="22"/>
  <c r="F7" i="22" l="1"/>
  <c r="E7" i="22"/>
  <c r="E33" i="1" l="1"/>
  <c r="F41" i="1"/>
  <c r="E41" i="1"/>
  <c r="L41" i="20"/>
  <c r="L39" i="20" s="1"/>
  <c r="L36" i="20"/>
  <c r="L35" i="20"/>
  <c r="L34" i="20"/>
  <c r="L33" i="20"/>
  <c r="L32" i="20"/>
  <c r="L31" i="20"/>
  <c r="L30" i="20"/>
  <c r="L29" i="20"/>
  <c r="L28" i="20"/>
  <c r="L27" i="20"/>
  <c r="L26" i="20"/>
  <c r="L25" i="20"/>
  <c r="L24" i="20"/>
  <c r="L23" i="20"/>
  <c r="L22" i="20"/>
  <c r="L21" i="20"/>
  <c r="L20" i="20"/>
  <c r="L19" i="20"/>
  <c r="L18" i="20"/>
  <c r="L17" i="20"/>
  <c r="L14" i="20"/>
  <c r="L13" i="20"/>
  <c r="K41" i="20"/>
  <c r="K39" i="20" s="1"/>
  <c r="L6" i="22" s="1"/>
  <c r="K6" i="22" s="1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4" i="20"/>
  <c r="K13" i="20"/>
  <c r="L12" i="20"/>
  <c r="K12" i="20"/>
  <c r="J41" i="20"/>
  <c r="G41" i="1" s="1"/>
  <c r="J36" i="20"/>
  <c r="J35" i="20"/>
  <c r="J34" i="20"/>
  <c r="J33" i="20"/>
  <c r="J32" i="20"/>
  <c r="J31" i="20"/>
  <c r="J30" i="20"/>
  <c r="J29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J14" i="20"/>
  <c r="J13" i="20"/>
  <c r="J12" i="20"/>
  <c r="I42" i="20"/>
  <c r="H42" i="20"/>
  <c r="I39" i="20"/>
  <c r="H39" i="20"/>
  <c r="J39" i="20" l="1"/>
  <c r="H41" i="1"/>
  <c r="I41" i="1"/>
  <c r="L16" i="20"/>
  <c r="J16" i="20"/>
  <c r="K16" i="20"/>
  <c r="L15" i="20"/>
  <c r="J15" i="20"/>
  <c r="J42" i="20" l="1"/>
  <c r="L42" i="20"/>
  <c r="K15" i="20"/>
  <c r="K42" i="20" s="1"/>
  <c r="E5" i="21"/>
  <c r="E4" i="21" s="1"/>
  <c r="I37" i="20" l="1"/>
  <c r="J37" i="20"/>
  <c r="K37" i="20"/>
  <c r="L37" i="20"/>
  <c r="H37" i="20"/>
  <c r="I10" i="20"/>
  <c r="I8" i="20" s="1"/>
  <c r="J10" i="20"/>
  <c r="J8" i="20" s="1"/>
  <c r="K10" i="20"/>
  <c r="K8" i="20" s="1"/>
  <c r="L10" i="20"/>
  <c r="L8" i="20" s="1"/>
  <c r="H10" i="20"/>
  <c r="H8" i="20" s="1"/>
  <c r="H50" i="5"/>
  <c r="G50" i="5"/>
  <c r="H36" i="5" l="1"/>
  <c r="I7" i="21"/>
  <c r="N5" i="22"/>
  <c r="M5" i="22" s="1"/>
  <c r="G36" i="5"/>
  <c r="L5" i="22"/>
  <c r="H7" i="21"/>
  <c r="H8" i="21"/>
  <c r="G53" i="5"/>
  <c r="F33" i="1"/>
  <c r="H5" i="22"/>
  <c r="F7" i="21"/>
  <c r="F5" i="21" s="1"/>
  <c r="F4" i="21" s="1"/>
  <c r="G8" i="21"/>
  <c r="J6" i="22"/>
  <c r="I6" i="22" s="1"/>
  <c r="G33" i="1"/>
  <c r="J5" i="22"/>
  <c r="G7" i="21"/>
  <c r="N6" i="22"/>
  <c r="H53" i="5"/>
  <c r="I8" i="21"/>
  <c r="H6" i="22"/>
  <c r="G6" i="22" s="1"/>
  <c r="F8" i="21"/>
  <c r="K6" i="20"/>
  <c r="H33" i="1"/>
  <c r="H25" i="1" s="1"/>
  <c r="L6" i="20"/>
  <c r="L5" i="20" s="1"/>
  <c r="F9" i="10" s="1"/>
  <c r="F8" i="10" s="1"/>
  <c r="I33" i="1"/>
  <c r="I25" i="1" s="1"/>
  <c r="I6" i="20"/>
  <c r="I5" i="20" s="1"/>
  <c r="C7" i="10" s="1"/>
  <c r="J6" i="20"/>
  <c r="H6" i="20"/>
  <c r="H5" i="20" s="1"/>
  <c r="K5" i="20" l="1"/>
  <c r="E9" i="10"/>
  <c r="E8" i="10" s="1"/>
  <c r="H5" i="21"/>
  <c r="H4" i="21" s="1"/>
  <c r="N7" i="22"/>
  <c r="M6" i="22"/>
  <c r="M7" i="22" s="1"/>
  <c r="L7" i="22"/>
  <c r="K5" i="22"/>
  <c r="K7" i="22" s="1"/>
  <c r="G5" i="21"/>
  <c r="G4" i="21" s="1"/>
  <c r="F12" i="10"/>
  <c r="F13" i="10"/>
  <c r="J5" i="20"/>
  <c r="D9" i="10"/>
  <c r="D8" i="10" s="1"/>
  <c r="J7" i="22"/>
  <c r="I5" i="22"/>
  <c r="I7" i="22" s="1"/>
  <c r="F6" i="10"/>
  <c r="E6" i="10"/>
  <c r="D6" i="10"/>
  <c r="I5" i="21"/>
  <c r="I4" i="21" s="1"/>
  <c r="G5" i="22"/>
  <c r="G7" i="22" s="1"/>
  <c r="H7" i="22"/>
  <c r="G10" i="19"/>
  <c r="F10" i="19"/>
  <c r="E53" i="5"/>
  <c r="E13" i="10" l="1"/>
  <c r="E12" i="10"/>
  <c r="D13" i="10"/>
  <c r="D12" i="10"/>
  <c r="E36" i="5"/>
  <c r="D36" i="5"/>
  <c r="F25" i="1"/>
  <c r="F16" i="12" l="1"/>
  <c r="G16" i="12"/>
  <c r="E16" i="12"/>
  <c r="M10" i="19" l="1"/>
  <c r="N10" i="19"/>
  <c r="P10" i="19"/>
  <c r="Q10" i="19"/>
  <c r="S10" i="19"/>
  <c r="E10" i="19"/>
  <c r="H10" i="19"/>
  <c r="J10" i="19"/>
  <c r="K10" i="19"/>
  <c r="Q9" i="19"/>
  <c r="N9" i="19"/>
  <c r="K9" i="19"/>
  <c r="H9" i="19"/>
  <c r="E9" i="19"/>
  <c r="Q8" i="19"/>
  <c r="N8" i="19"/>
  <c r="K8" i="19"/>
  <c r="H8" i="19"/>
  <c r="L10" i="19" s="1"/>
  <c r="E8" i="19"/>
  <c r="AT16" i="9"/>
  <c r="AT15" i="9"/>
  <c r="AT14" i="9"/>
  <c r="AT13" i="9"/>
  <c r="AT12" i="9"/>
  <c r="AT11" i="9"/>
  <c r="AT10" i="9"/>
  <c r="AT17" i="9" s="1"/>
  <c r="AT9" i="9"/>
  <c r="AT8" i="9"/>
  <c r="AQ16" i="9"/>
  <c r="AQ15" i="9"/>
  <c r="AQ14" i="9"/>
  <c r="AQ13" i="9"/>
  <c r="AQ12" i="9"/>
  <c r="AQ11" i="9"/>
  <c r="AQ10" i="9"/>
  <c r="AQ9" i="9"/>
  <c r="AQ8" i="9"/>
  <c r="AN16" i="9"/>
  <c r="AN15" i="9"/>
  <c r="AN14" i="9"/>
  <c r="AN13" i="9"/>
  <c r="AN12" i="9"/>
  <c r="AN11" i="9"/>
  <c r="AN10" i="9"/>
  <c r="AN9" i="9"/>
  <c r="AN8" i="9"/>
  <c r="AK16" i="9"/>
  <c r="AK15" i="9"/>
  <c r="AK14" i="9"/>
  <c r="AK13" i="9"/>
  <c r="AK12" i="9"/>
  <c r="AK11" i="9"/>
  <c r="AK10" i="9"/>
  <c r="AK9" i="9"/>
  <c r="AK17" i="9" s="1"/>
  <c r="AK8" i="9"/>
  <c r="AH16" i="9"/>
  <c r="AH15" i="9"/>
  <c r="AH14" i="9"/>
  <c r="AH13" i="9"/>
  <c r="AH12" i="9"/>
  <c r="AH11" i="9"/>
  <c r="AH10" i="9"/>
  <c r="AH9" i="9"/>
  <c r="AH18" i="9" s="1"/>
  <c r="AH8" i="9"/>
  <c r="AF17" i="9"/>
  <c r="AG17" i="9"/>
  <c r="AI17" i="9"/>
  <c r="AJ17" i="9"/>
  <c r="AL17" i="9"/>
  <c r="AM17" i="9"/>
  <c r="AO17" i="9"/>
  <c r="AP17" i="9"/>
  <c r="AR17" i="9"/>
  <c r="AS17" i="9"/>
  <c r="AU17" i="9"/>
  <c r="AV17" i="9"/>
  <c r="AE18" i="9"/>
  <c r="AF18" i="9"/>
  <c r="AG18" i="9"/>
  <c r="AI18" i="9"/>
  <c r="AJ18" i="9"/>
  <c r="AL18" i="9"/>
  <c r="AM18" i="9"/>
  <c r="AN18" i="9"/>
  <c r="AO18" i="9"/>
  <c r="AP18" i="9"/>
  <c r="AR18" i="9"/>
  <c r="AS18" i="9"/>
  <c r="AT18" i="9"/>
  <c r="AU18" i="9"/>
  <c r="AV18" i="9"/>
  <c r="AE19" i="9"/>
  <c r="AF19" i="9"/>
  <c r="AG19" i="9"/>
  <c r="AH19" i="9"/>
  <c r="AI19" i="9"/>
  <c r="AJ19" i="9"/>
  <c r="AK19" i="9"/>
  <c r="AL19" i="9"/>
  <c r="AM19" i="9"/>
  <c r="AN19" i="9"/>
  <c r="AO19" i="9"/>
  <c r="AP19" i="9"/>
  <c r="AQ19" i="9"/>
  <c r="AR19" i="9"/>
  <c r="AS19" i="9"/>
  <c r="AT19" i="9"/>
  <c r="AU19" i="9"/>
  <c r="AV19" i="9"/>
  <c r="AE20" i="9"/>
  <c r="AF20" i="9"/>
  <c r="AG20" i="9"/>
  <c r="AH20" i="9"/>
  <c r="AI20" i="9"/>
  <c r="AJ20" i="9"/>
  <c r="AK20" i="9"/>
  <c r="AL20" i="9"/>
  <c r="AM20" i="9"/>
  <c r="AN20" i="9"/>
  <c r="AO20" i="9"/>
  <c r="AP20" i="9"/>
  <c r="AQ20" i="9"/>
  <c r="AR20" i="9"/>
  <c r="AS20" i="9"/>
  <c r="AT20" i="9"/>
  <c r="AU20" i="9"/>
  <c r="AV20" i="9"/>
  <c r="AE16" i="9"/>
  <c r="AE15" i="9"/>
  <c r="AE14" i="9"/>
  <c r="AE13" i="9"/>
  <c r="AE12" i="9"/>
  <c r="AE11" i="9"/>
  <c r="AE10" i="9"/>
  <c r="AE9" i="9"/>
  <c r="AE8" i="9"/>
  <c r="AE17" i="9" s="1"/>
  <c r="AB9" i="9"/>
  <c r="AB10" i="9"/>
  <c r="AB11" i="9"/>
  <c r="AB12" i="9"/>
  <c r="AB13" i="9"/>
  <c r="AB14" i="9"/>
  <c r="Y9" i="9"/>
  <c r="Y10" i="9"/>
  <c r="Y11" i="9"/>
  <c r="Y12" i="9"/>
  <c r="Y13" i="9"/>
  <c r="Y14" i="9"/>
  <c r="V9" i="9"/>
  <c r="V10" i="9"/>
  <c r="V11" i="9"/>
  <c r="V12" i="9"/>
  <c r="V13" i="9"/>
  <c r="V14" i="9"/>
  <c r="V19" i="9" s="1"/>
  <c r="V15" i="9"/>
  <c r="S9" i="9"/>
  <c r="S10" i="9"/>
  <c r="S11" i="9"/>
  <c r="S12" i="9"/>
  <c r="S13" i="9"/>
  <c r="S14" i="9"/>
  <c r="S15" i="9"/>
  <c r="S20" i="9" s="1"/>
  <c r="P9" i="9"/>
  <c r="P10" i="9"/>
  <c r="P11" i="9"/>
  <c r="P12" i="9"/>
  <c r="P13" i="9"/>
  <c r="P14" i="9"/>
  <c r="M9" i="9"/>
  <c r="M10" i="9"/>
  <c r="M11" i="9"/>
  <c r="M12" i="9"/>
  <c r="M13" i="9"/>
  <c r="J9" i="9"/>
  <c r="J10" i="9"/>
  <c r="J11" i="9"/>
  <c r="J12" i="9"/>
  <c r="J13" i="9"/>
  <c r="G9" i="9"/>
  <c r="G10" i="9"/>
  <c r="G11" i="9"/>
  <c r="G12" i="9"/>
  <c r="G13" i="9"/>
  <c r="G14" i="9"/>
  <c r="AB16" i="9"/>
  <c r="AB15" i="9"/>
  <c r="AB20" i="9" s="1"/>
  <c r="AB8" i="9"/>
  <c r="AB18" i="9" s="1"/>
  <c r="Y16" i="9"/>
  <c r="Y15" i="9"/>
  <c r="Y20" i="9" s="1"/>
  <c r="Y8" i="9"/>
  <c r="V16" i="9"/>
  <c r="V20" i="9"/>
  <c r="V8" i="9"/>
  <c r="S16" i="9"/>
  <c r="S8" i="9"/>
  <c r="P16" i="9"/>
  <c r="P15" i="9"/>
  <c r="P20" i="9" s="1"/>
  <c r="P8" i="9"/>
  <c r="M16" i="9"/>
  <c r="M15" i="9"/>
  <c r="M20" i="9" s="1"/>
  <c r="M14" i="9"/>
  <c r="M19" i="9" s="1"/>
  <c r="M8" i="9"/>
  <c r="J16" i="9"/>
  <c r="J15" i="9"/>
  <c r="J20" i="9" s="1"/>
  <c r="J14" i="9"/>
  <c r="J8" i="9"/>
  <c r="G15" i="9"/>
  <c r="G20" i="9" s="1"/>
  <c r="G16" i="9"/>
  <c r="G8" i="9"/>
  <c r="H19" i="9"/>
  <c r="I19" i="9"/>
  <c r="J19" i="9"/>
  <c r="K19" i="9"/>
  <c r="L19" i="9"/>
  <c r="N19" i="9"/>
  <c r="O19" i="9"/>
  <c r="P19" i="9"/>
  <c r="Q19" i="9"/>
  <c r="R19" i="9"/>
  <c r="S19" i="9"/>
  <c r="T19" i="9"/>
  <c r="U19" i="9"/>
  <c r="W19" i="9"/>
  <c r="X19" i="9"/>
  <c r="Y19" i="9"/>
  <c r="Z19" i="9"/>
  <c r="AA19" i="9"/>
  <c r="AB19" i="9"/>
  <c r="AC19" i="9"/>
  <c r="AD19" i="9"/>
  <c r="H20" i="9"/>
  <c r="I20" i="9"/>
  <c r="K20" i="9"/>
  <c r="L20" i="9"/>
  <c r="N20" i="9"/>
  <c r="O20" i="9"/>
  <c r="Q20" i="9"/>
  <c r="R20" i="9"/>
  <c r="T20" i="9"/>
  <c r="U20" i="9"/>
  <c r="W20" i="9"/>
  <c r="X20" i="9"/>
  <c r="Z20" i="9"/>
  <c r="AA20" i="9"/>
  <c r="AC20" i="9"/>
  <c r="AD20" i="9"/>
  <c r="G19" i="9"/>
  <c r="H18" i="9"/>
  <c r="I18" i="9"/>
  <c r="J18" i="9"/>
  <c r="K18" i="9"/>
  <c r="L18" i="9"/>
  <c r="N18" i="9"/>
  <c r="O18" i="9"/>
  <c r="Q18" i="9"/>
  <c r="R18" i="9"/>
  <c r="T18" i="9"/>
  <c r="U18" i="9"/>
  <c r="W18" i="9"/>
  <c r="X18" i="9"/>
  <c r="Z18" i="9"/>
  <c r="AA18" i="9"/>
  <c r="AC18" i="9"/>
  <c r="AD18" i="9"/>
  <c r="H17" i="9"/>
  <c r="I17" i="9"/>
  <c r="K17" i="9"/>
  <c r="L17" i="9"/>
  <c r="N17" i="9"/>
  <c r="O17" i="9"/>
  <c r="Q17" i="9"/>
  <c r="R17" i="9"/>
  <c r="T17" i="9"/>
  <c r="U17" i="9"/>
  <c r="W17" i="9"/>
  <c r="X17" i="9"/>
  <c r="Z17" i="9"/>
  <c r="AA17" i="9"/>
  <c r="AC17" i="9"/>
  <c r="AD17" i="9"/>
  <c r="R10" i="19" l="1"/>
  <c r="AN17" i="9"/>
  <c r="AH17" i="9"/>
  <c r="AQ17" i="9"/>
  <c r="O10" i="19"/>
  <c r="I10" i="19"/>
  <c r="AQ18" i="9"/>
  <c r="AK18" i="9"/>
  <c r="M17" i="9"/>
  <c r="Y18" i="9"/>
  <c r="M18" i="9"/>
  <c r="S18" i="9"/>
  <c r="V18" i="9"/>
  <c r="S17" i="9"/>
  <c r="AB17" i="9"/>
  <c r="G17" i="9"/>
  <c r="G18" i="9"/>
  <c r="Y17" i="9"/>
  <c r="P17" i="9"/>
  <c r="J17" i="9"/>
  <c r="V17" i="9"/>
  <c r="P18" i="9"/>
  <c r="D6" i="7"/>
  <c r="D5" i="7" s="1"/>
  <c r="E6" i="7"/>
  <c r="F6" i="7"/>
  <c r="F5" i="7" s="1"/>
  <c r="G6" i="7"/>
  <c r="D9" i="7"/>
  <c r="E9" i="7"/>
  <c r="F9" i="7"/>
  <c r="G9" i="7"/>
  <c r="C9" i="7"/>
  <c r="C6" i="7"/>
  <c r="E5" i="7" l="1"/>
  <c r="G5" i="7"/>
  <c r="C5" i="7"/>
  <c r="D53" i="5" l="1"/>
  <c r="E25" i="1"/>
  <c r="F53" i="5" l="1"/>
  <c r="F36" i="5" l="1"/>
  <c r="G25" i="1"/>
</calcChain>
</file>

<file path=xl/sharedStrings.xml><?xml version="1.0" encoding="utf-8"?>
<sst xmlns="http://schemas.openxmlformats.org/spreadsheetml/2006/main" count="503" uniqueCount="249">
  <si>
    <t>….</t>
  </si>
  <si>
    <t>……</t>
  </si>
  <si>
    <t>…..</t>
  </si>
  <si>
    <t>ՄԱՍ 1. ՊԵՏԱԿԱՆ ՄԱՐՄՆԻ ՌԱԶՄԱՎԱՐՈՒԹՅԱՆ ԸՆԴՀԱՆՈՒՐ ՆԿԱՐԱԳՐՈՒԹՅՈՒՆԸ</t>
  </si>
  <si>
    <t>ՄԱՍ 2. ՊԵՏԱԿԱՆ ՄԱՐՄՆԻ ԿՈՂՄԻՑ ԻՐԱԿԱՆԱՑՎՈՂ ԲՅՈՒՋԵՏԱՅԻՆ ԾՐԱԳՐԵՐԸ ԵՎ ՄԻՋՈՑԱՌՈՒՄՆԵՐԸ</t>
  </si>
  <si>
    <t>Ծրագիր/Միջոցառում</t>
  </si>
  <si>
    <t>Ծրագիր</t>
  </si>
  <si>
    <t>Ծրագրի անվանումը՝</t>
  </si>
  <si>
    <t>Ծրագրի նպատակը՝</t>
  </si>
  <si>
    <t>Վերջնական արդյունքի նկարագրությունը՝</t>
  </si>
  <si>
    <t>Միջոցառման անվանումը՝</t>
  </si>
  <si>
    <t>Միջոցառման նկարագրությունը՝</t>
  </si>
  <si>
    <t>Կապիտալ միջոցառումներ</t>
  </si>
  <si>
    <t>Միջոցառման տեսակը՝</t>
  </si>
  <si>
    <t>Հանրային սեփականության կառավարման միջոցառումներ</t>
  </si>
  <si>
    <t>Ֆինանսական ակտիվների կառավարման միջոցառումներ</t>
  </si>
  <si>
    <t>ՄԱՍ 3 ՊԵՏԱԿԱՆ ՄԱՐՄՆԻ ԾՐԱԳՐԵՐԻ ԳԾՈՎ ՎԵՐՋՆԱԿԱՆ ԱՐԴՅՈՒՆՔԻ ՑՈՒՑԱՆԻՇՆԵՐԸ</t>
  </si>
  <si>
    <t>Ծրագրի վերջնական արդյունքները</t>
  </si>
  <si>
    <t xml:space="preserve">Ելակետը </t>
  </si>
  <si>
    <t>Թիրախը</t>
  </si>
  <si>
    <t>2024թ</t>
  </si>
  <si>
    <t>Ծրագրի դասիչը</t>
  </si>
  <si>
    <t>Ծրագրի անվանումը</t>
  </si>
  <si>
    <t>Ծրագրի դասիչը՝</t>
  </si>
  <si>
    <t>Միջոցառման դասիչը՝</t>
  </si>
  <si>
    <t>2025թ</t>
  </si>
  <si>
    <t>Նկարագրությունը՝</t>
  </si>
  <si>
    <t>Արդյունքի չափորոշիչներ</t>
  </si>
  <si>
    <t>Միջոցառման վրա կատարվող ծախսը (հազար դրամ)</t>
  </si>
  <si>
    <t>2026թ</t>
  </si>
  <si>
    <t>Ծրագրային դասիչը</t>
  </si>
  <si>
    <t>Բաժին</t>
  </si>
  <si>
    <t xml:space="preserve">Խումբ </t>
  </si>
  <si>
    <t>Դաս</t>
  </si>
  <si>
    <t>Ընդամենը</t>
  </si>
  <si>
    <t>X</t>
  </si>
  <si>
    <t>(հազար դրամներով)</t>
  </si>
  <si>
    <t>Եկամուտների ստացման աղբյուրների անվանումները</t>
  </si>
  <si>
    <t>Բազային տարի ըստ 2022 թվականի տարեկան  հաշվետվության</t>
  </si>
  <si>
    <t>2023 թվականի սպասողական</t>
  </si>
  <si>
    <t>Կանխատեսում</t>
  </si>
  <si>
    <t>2024թ.</t>
  </si>
  <si>
    <t>2025թ.</t>
  </si>
  <si>
    <t>2026թ.</t>
  </si>
  <si>
    <t>ԸՆԴԱՄԵՆԸ</t>
  </si>
  <si>
    <t>1. Վճարովի ծառայությունների մատուցումից և աշխատանքների կատարումից</t>
  </si>
  <si>
    <t>Արտաքին միջոցներ</t>
  </si>
  <si>
    <t>ՀՀ կառ. համաֆինանսավորում</t>
  </si>
  <si>
    <t>Ծրագրով նախատեսված ամբողջ գումարը</t>
  </si>
  <si>
    <t>Կատարողականն առ. 01.01.2022թ. դրությամբ</t>
  </si>
  <si>
    <t>Մնացորդ</t>
  </si>
  <si>
    <t>Վարկային ծրագրեր</t>
  </si>
  <si>
    <t>Դրամաշնորհային ծրագրեր</t>
  </si>
  <si>
    <t>Միջոցառում</t>
  </si>
  <si>
    <t>3.2 Ծախսային խնայողությունների գծով առաջարկները (-) նշանով</t>
  </si>
  <si>
    <t>3.3 Նոր նախաձեռնությունների գծով ընդհանուր ծախսերը</t>
  </si>
  <si>
    <t>Ծրագրի սկիզբն ըստ համապատասխան համաձայնագրի</t>
  </si>
  <si>
    <t>Ծրագրի ավարտն ըստ համապատասխան համաձայնագրի (ներառյալ փոփոխությունները)</t>
  </si>
  <si>
    <t>Առաջին եռամսյակ</t>
  </si>
  <si>
    <t>Երկրորդ եռամսյակ</t>
  </si>
  <si>
    <t>Երրորդ եռամսյակ</t>
  </si>
  <si>
    <t>Չորրորդ եռամսյակ</t>
  </si>
  <si>
    <t>Տարի</t>
  </si>
  <si>
    <t>2024թ. բյուջետային հայտ</t>
  </si>
  <si>
    <t xml:space="preserve">Աղյուսակ 1. Քաղաքականությանն առնչվող բյուջետային ծրագրերն ու միջոցառումները </t>
  </si>
  <si>
    <t>Միջոցառման անվանումը</t>
  </si>
  <si>
    <t>Ռիսկի նկարագրությունը</t>
  </si>
  <si>
    <t>Հնարավոր ազդեցությունը նպատակների և արդյունքային ցուցանիշների վրա</t>
  </si>
  <si>
    <t>Ռիսկի կանխման/ հաղթահարման հնարավոր ուղիները</t>
  </si>
  <si>
    <t>Ծրագրի գծով 2024-2026թթ ՄԺԾԾ-ով 2024թ. համար նախատեսված չափաքանակները (գոյություն ունեցող պարտավորություններ)</t>
  </si>
  <si>
    <t>Ընդամենը՝ որից</t>
  </si>
  <si>
    <t>Ենթավարկային ծրագրեր</t>
  </si>
  <si>
    <t>Ցուցանիշներ</t>
  </si>
  <si>
    <t>Արտաքին աղբյուրներից ստացվող ֆինանսավորման տեսակը՝ ըստ ծրագրերի</t>
  </si>
  <si>
    <t>x</t>
  </si>
  <si>
    <t>Ընթացիկ միջոցառումներ</t>
  </si>
  <si>
    <t xml:space="preserve">Հավելված N 3. Բյուջետային ծրագրերի և ակնկալվող արդյունքների ներկայացման ձևաչափ </t>
  </si>
  <si>
    <t>Արդյունքի չափորոշիչի անվանումը և չափման միավորը</t>
  </si>
  <si>
    <t>Հավելված N 4. Բյուջետային ծրագրերի գծով ամփոփ ծախսերն ըստ բյուջետային ծախսերի գործառական դասակարգման տարրերի և ըստ տնտեսագիտական դասակարգման հոդվածների</t>
  </si>
  <si>
    <t>Ծրագրի /Միջոցառման անվոնւմը</t>
  </si>
  <si>
    <t xml:space="preserve">Կանխատեսում (հազար դրամներով)   </t>
  </si>
  <si>
    <t>Հավելված N 6. Պետական մարմնի և դրա ենթակա կազմակերպությունների ստացվելիք եկամուտների աղբյուրները (բացառությամբ պետական բյուջեից ստացվող եկամուտների)</t>
  </si>
  <si>
    <t>Հավելված N 5. Բյուջետային ծրագրերի/միջոցառումների գծով ծախսերը՝ վարչատարածքային բաժանմամբ (ըստ մարզերի)</t>
  </si>
  <si>
    <t>Ընդամենը ըստ մարզերի</t>
  </si>
  <si>
    <t xml:space="preserve">Ընդամենը </t>
  </si>
  <si>
    <t>Վարկային ծրագիր</t>
  </si>
  <si>
    <t>Դրամաշնորհային ծրագիր</t>
  </si>
  <si>
    <t>Ենթավարկային ծրագիր</t>
  </si>
  <si>
    <t>Ծրագրի /Միջոցառման անվանումը</t>
  </si>
  <si>
    <t>Հավելված N 7. Արտաքին աղբյուրներից ստացվող նպատակային վարկերի, դրամաշնորհների,  ինչպես նաև հիմնական գումարի մարման և ֆինանսական ակտիվների ձեռքբերման գծով ծախսերի հաշվին իրականացվելիք ծրագրերը</t>
  </si>
  <si>
    <t xml:space="preserve">2023թ. բյուջե (սպասողական) </t>
  </si>
  <si>
    <t>2022թ. բյուջե (փաստ)</t>
  </si>
  <si>
    <t>Հայտի և 2024-2026թթ ՄԺԾԾ-ով 2024թ. համար նախատեսված չափաքանակի տարբերության պարզաբանումը</t>
  </si>
  <si>
    <t>Հավելված N 8. Ամփոփ ֆինանսական պահանջներ ՄԺԾԾ ժամանակահատվածի համար</t>
  </si>
  <si>
    <t>Հավելված 10․ Հայտի հետ կապված հիմնական ռիսկերը</t>
  </si>
  <si>
    <r>
      <t>Պետական մարմնի անվանումը</t>
    </r>
    <r>
      <rPr>
        <vertAlign val="superscript"/>
        <sz val="8"/>
        <color rgb="FF000000"/>
        <rFont val="GHEA Grapalat"/>
        <family val="3"/>
      </rPr>
      <t>1</t>
    </r>
    <r>
      <rPr>
        <sz val="8"/>
        <color rgb="FF000000"/>
        <rFont val="GHEA Grapalat"/>
        <family val="3"/>
      </rPr>
      <t>՝</t>
    </r>
  </si>
  <si>
    <r>
      <t>1. Հիմնական ռազմավարական նպատակները և գերակա վերջնական արդյունքները</t>
    </r>
    <r>
      <rPr>
        <vertAlign val="superscript"/>
        <sz val="10"/>
        <color theme="1"/>
        <rFont val="GHEA Grapalat"/>
        <family val="3"/>
      </rPr>
      <t>2</t>
    </r>
    <r>
      <rPr>
        <sz val="10"/>
        <color theme="1"/>
        <rFont val="GHEA Grapalat"/>
        <family val="3"/>
      </rPr>
      <t xml:space="preserve"> </t>
    </r>
  </si>
  <si>
    <r>
      <t>2. Բյուջետային ծրագրերում կատարվող հիմնական փոփոխությունները</t>
    </r>
    <r>
      <rPr>
        <vertAlign val="superscript"/>
        <sz val="10"/>
        <color theme="1"/>
        <rFont val="GHEA Grapalat"/>
        <family val="3"/>
      </rPr>
      <t>3</t>
    </r>
  </si>
  <si>
    <r>
      <t>3.Կապիտալ բնույթի հիմնական միջոցառումները</t>
    </r>
    <r>
      <rPr>
        <vertAlign val="superscript"/>
        <sz val="10"/>
        <color theme="1"/>
        <rFont val="GHEA Grapalat"/>
        <family val="3"/>
      </rPr>
      <t>4</t>
    </r>
    <r>
      <rPr>
        <sz val="10"/>
        <color theme="1"/>
        <rFont val="GHEA Grapalat"/>
        <family val="3"/>
      </rPr>
      <t xml:space="preserve"> </t>
    </r>
  </si>
  <si>
    <r>
      <t>4. Ֆինանսական ակտիվների կառավարմանն անչվող միջոցառումները</t>
    </r>
    <r>
      <rPr>
        <vertAlign val="superscript"/>
        <sz val="10"/>
        <color theme="1"/>
        <rFont val="GHEA Grapalat"/>
        <family val="3"/>
      </rPr>
      <t>5</t>
    </r>
    <r>
      <rPr>
        <sz val="10"/>
        <color theme="1"/>
        <rFont val="GHEA Grapalat"/>
        <family val="3"/>
      </rPr>
      <t>՝</t>
    </r>
  </si>
  <si>
    <r>
      <t>Ծրագրային դասիչ</t>
    </r>
    <r>
      <rPr>
        <vertAlign val="superscript"/>
        <sz val="8"/>
        <color rgb="FF000000"/>
        <rFont val="GHEA Grapalat"/>
        <family val="3"/>
      </rPr>
      <t>6</t>
    </r>
  </si>
  <si>
    <r>
      <t>Ծրագրի միջոցառումներ</t>
    </r>
    <r>
      <rPr>
        <vertAlign val="superscript"/>
        <sz val="8"/>
        <color rgb="FF000000"/>
        <rFont val="GHEA Grapalat"/>
        <family val="3"/>
      </rPr>
      <t>8</t>
    </r>
  </si>
  <si>
    <r>
      <t>Միջոցառում</t>
    </r>
    <r>
      <rPr>
        <vertAlign val="superscript"/>
        <sz val="8"/>
        <color rgb="FF000000"/>
        <rFont val="GHEA Grapalat"/>
        <family val="3"/>
      </rPr>
      <t>9</t>
    </r>
  </si>
  <si>
    <r>
      <t>Միջոցառման տեսակը</t>
    </r>
    <r>
      <rPr>
        <vertAlign val="superscript"/>
        <sz val="8"/>
        <color rgb="FF000000"/>
        <rFont val="GHEA Grapalat"/>
        <family val="3"/>
      </rPr>
      <t>10</t>
    </r>
  </si>
  <si>
    <r>
      <t>Նպատակը</t>
    </r>
    <r>
      <rPr>
        <vertAlign val="superscript"/>
        <sz val="8"/>
        <color rgb="FF000000"/>
        <rFont val="GHEA Grapalat"/>
        <family val="3"/>
      </rPr>
      <t xml:space="preserve">11 </t>
    </r>
  </si>
  <si>
    <r>
      <t>Ծրագրի դասիչը</t>
    </r>
    <r>
      <rPr>
        <vertAlign val="superscript"/>
        <sz val="8"/>
        <color rgb="FF000000"/>
        <rFont val="GHEA Grapalat"/>
        <family val="3"/>
      </rPr>
      <t>12</t>
    </r>
  </si>
  <si>
    <r>
      <t>Ծրագրի անվանումը</t>
    </r>
    <r>
      <rPr>
        <vertAlign val="superscript"/>
        <sz val="8"/>
        <color rgb="FF000000"/>
        <rFont val="GHEA Grapalat"/>
        <family val="3"/>
      </rPr>
      <t>13</t>
    </r>
  </si>
  <si>
    <r>
      <t>Չափորոշիչը</t>
    </r>
    <r>
      <rPr>
        <vertAlign val="superscript"/>
        <sz val="8"/>
        <color theme="1"/>
        <rFont val="GHEA Grapalat"/>
        <family val="3"/>
      </rPr>
      <t>14</t>
    </r>
  </si>
  <si>
    <r>
      <t>Ցուցանիշը</t>
    </r>
    <r>
      <rPr>
        <vertAlign val="superscript"/>
        <sz val="8"/>
        <color theme="1"/>
        <rFont val="GHEA Grapalat"/>
        <family val="3"/>
      </rPr>
      <t>15</t>
    </r>
  </si>
  <si>
    <r>
      <t>Ժամկետը</t>
    </r>
    <r>
      <rPr>
        <vertAlign val="superscript"/>
        <sz val="8"/>
        <color theme="1"/>
        <rFont val="GHEA Grapalat"/>
        <family val="3"/>
      </rPr>
      <t>16</t>
    </r>
  </si>
  <si>
    <r>
      <t>Ցուցանիշը</t>
    </r>
    <r>
      <rPr>
        <vertAlign val="superscript"/>
        <sz val="8"/>
        <color theme="1"/>
        <rFont val="GHEA Grapalat"/>
        <family val="3"/>
      </rPr>
      <t>17</t>
    </r>
  </si>
  <si>
    <r>
      <t>Ժամկետը</t>
    </r>
    <r>
      <rPr>
        <vertAlign val="superscript"/>
        <sz val="8"/>
        <color theme="1"/>
        <rFont val="GHEA Grapalat"/>
        <family val="3"/>
      </rPr>
      <t>18</t>
    </r>
  </si>
  <si>
    <r>
      <t>Կապը ՀՀ կառավարության ծրագրով  և ՀՀ գործող այլ ռազմավարական փաստաթղթերով սահմանված ՀՀ կառավարության քաղաքականության նպատակների և թիրախների հետ</t>
    </r>
    <r>
      <rPr>
        <vertAlign val="superscript"/>
        <sz val="8"/>
        <color rgb="FF000000"/>
        <rFont val="GHEA Grapalat"/>
        <family val="3"/>
      </rPr>
      <t>19</t>
    </r>
  </si>
  <si>
    <r>
      <t>Կապը ՄԱԿ-ի կայուն զարգացման նպատակների և ցուցանիշների հետ</t>
    </r>
    <r>
      <rPr>
        <vertAlign val="superscript"/>
        <sz val="8"/>
        <color rgb="FF000000"/>
        <rFont val="GHEA Grapalat"/>
        <family val="3"/>
      </rPr>
      <t>20</t>
    </r>
  </si>
  <si>
    <r>
      <t>ՄԱՍ 4. ՊԵՏԱԿԱՆ ՄԱՐՄՆԻ ԳԾՈՎ ԱՐԴՅՈՒՆՔԱՅԻՆ (ԿԱՏԱՐՈՂԱԿԱՆ) ՑՈՒՑԱՆԻՇՆԵՐԸ</t>
    </r>
    <r>
      <rPr>
        <vertAlign val="superscript"/>
        <sz val="11"/>
        <color theme="1"/>
        <rFont val="Calibri"/>
        <family val="2"/>
        <scheme val="minor"/>
      </rPr>
      <t xml:space="preserve"> 21</t>
    </r>
  </si>
  <si>
    <r>
      <t>Ծրագրի միջոցառումները</t>
    </r>
    <r>
      <rPr>
        <b/>
        <vertAlign val="superscript"/>
        <sz val="10"/>
        <color theme="1"/>
        <rFont val="GHEA Grapalat"/>
        <family val="3"/>
      </rPr>
      <t>22</t>
    </r>
  </si>
  <si>
    <r>
      <t>Միջոցառման ավարտի տարեթիվը</t>
    </r>
    <r>
      <rPr>
        <vertAlign val="superscript"/>
        <sz val="8"/>
        <color theme="1"/>
        <rFont val="GHEA Grapalat"/>
        <family val="3"/>
      </rPr>
      <t>23</t>
    </r>
  </si>
  <si>
    <r>
      <t xml:space="preserve">Միջոցառման տեսակը </t>
    </r>
    <r>
      <rPr>
        <vertAlign val="superscript"/>
        <sz val="11"/>
        <color theme="1"/>
        <rFont val="Calibri"/>
        <family val="2"/>
        <scheme val="minor"/>
      </rPr>
      <t>24՝</t>
    </r>
  </si>
  <si>
    <r>
      <t>Միջոցառումն իրականացնողի անվանումը</t>
    </r>
    <r>
      <rPr>
        <vertAlign val="superscript"/>
        <sz val="8"/>
        <color theme="1"/>
        <rFont val="GHEA Grapalat"/>
        <family val="3"/>
      </rPr>
      <t>25</t>
    </r>
    <r>
      <rPr>
        <sz val="8"/>
        <color theme="1"/>
        <rFont val="GHEA Grapalat"/>
        <family val="3"/>
      </rPr>
      <t>՝</t>
    </r>
  </si>
  <si>
    <r>
      <t>Արդյունքի չափորոշիչի տեսակը</t>
    </r>
    <r>
      <rPr>
        <vertAlign val="superscript"/>
        <sz val="8"/>
        <color rgb="FF000000"/>
        <rFont val="GHEA Grapalat"/>
        <family val="3"/>
      </rPr>
      <t>26</t>
    </r>
  </si>
  <si>
    <r>
      <t>Գործառական դասակարգման</t>
    </r>
    <r>
      <rPr>
        <vertAlign val="superscript"/>
        <sz val="11"/>
        <color theme="1"/>
        <rFont val="Calibri"/>
        <family val="2"/>
        <scheme val="minor"/>
      </rPr>
      <t xml:space="preserve"> 27</t>
    </r>
  </si>
  <si>
    <r>
      <t>2.  Ստացվող նվիրատվություններից</t>
    </r>
    <r>
      <rPr>
        <vertAlign val="superscript"/>
        <sz val="8"/>
        <color theme="1"/>
        <rFont val="GHEA Grapalat"/>
        <family val="3"/>
      </rPr>
      <t>30</t>
    </r>
  </si>
  <si>
    <r>
      <t>Տնտեսագիտական դասակարգման կատեգորիան</t>
    </r>
    <r>
      <rPr>
        <vertAlign val="superscript"/>
        <sz val="8"/>
        <color theme="1"/>
        <rFont val="GHEA Grapalat"/>
        <family val="3"/>
      </rPr>
      <t>32</t>
    </r>
  </si>
  <si>
    <r>
      <t>Ձևաչափ 1. Արտաքին աղբյուրներից բյուջետային խողովակներով ստացվող նպատակային վարկերի և դրամաշնորհների հաշվին իրականացվելիք ծախսերը</t>
    </r>
    <r>
      <rPr>
        <b/>
        <vertAlign val="superscript"/>
        <sz val="10"/>
        <color theme="1"/>
        <rFont val="GHEA Grapalat"/>
        <family val="3"/>
      </rPr>
      <t>31</t>
    </r>
  </si>
  <si>
    <r>
      <t>Ձևաչափ 2. Արտաքին աղբյուրներից բյուջետային խողովակներով ստացվող վարկերի հաշվին իրականացվելիք ծրագրերի շրջանակներում հիմնական գումարի մարման և ֆինանսական ակտիվների ձեռքբերման գծով ծախսերը</t>
    </r>
    <r>
      <rPr>
        <b/>
        <vertAlign val="superscript"/>
        <sz val="10"/>
        <color theme="1"/>
        <rFont val="GHEA Grapalat"/>
        <family val="3"/>
      </rPr>
      <t>33</t>
    </r>
  </si>
  <si>
    <r>
      <t>Հավելված N 9. Միջոլորտային (խաչվող) առանձին քաղաքականություններին առնչվող ծրագրերի և միջոցառումների ներկայացման ամփոփ ձևաչափ</t>
    </r>
    <r>
      <rPr>
        <b/>
        <i/>
        <vertAlign val="superscript"/>
        <sz val="12"/>
        <color theme="1"/>
        <rFont val="GHEA Grapalat"/>
        <family val="3"/>
      </rPr>
      <t>34</t>
    </r>
    <r>
      <rPr>
        <b/>
        <i/>
        <sz val="12"/>
        <color theme="1"/>
        <rFont val="GHEA Grapalat"/>
        <family val="3"/>
      </rPr>
      <t xml:space="preserve"> </t>
    </r>
  </si>
  <si>
    <r>
      <t xml:space="preserve">Քաղաքականությունը՝ </t>
    </r>
    <r>
      <rPr>
        <vertAlign val="superscript"/>
        <sz val="9"/>
        <color theme="1"/>
        <rFont val="GHEA Grapalat"/>
        <family val="3"/>
      </rPr>
      <t>35</t>
    </r>
  </si>
  <si>
    <r>
      <t xml:space="preserve">Նպատակը՝ </t>
    </r>
    <r>
      <rPr>
        <vertAlign val="superscript"/>
        <sz val="9"/>
        <color theme="1"/>
        <rFont val="GHEA Grapalat"/>
        <family val="3"/>
      </rPr>
      <t>36</t>
    </r>
  </si>
  <si>
    <r>
      <t xml:space="preserve">Ակնկալվող արդյունքները՝ </t>
    </r>
    <r>
      <rPr>
        <vertAlign val="superscript"/>
        <sz val="9"/>
        <color theme="1"/>
        <rFont val="GHEA Grapalat"/>
        <family val="3"/>
      </rPr>
      <t>37</t>
    </r>
  </si>
  <si>
    <r>
      <t xml:space="preserve">Առկա իրավիճակի նկարագրությունը՝ </t>
    </r>
    <r>
      <rPr>
        <vertAlign val="superscript"/>
        <sz val="9"/>
        <color theme="1"/>
        <rFont val="GHEA Grapalat"/>
        <family val="3"/>
      </rPr>
      <t>38</t>
    </r>
  </si>
  <si>
    <r>
      <t>Միջոցառման գծով ծախսերը</t>
    </r>
    <r>
      <rPr>
        <vertAlign val="superscript"/>
        <sz val="8"/>
        <color theme="1"/>
        <rFont val="GHEA Grapalat"/>
        <family val="3"/>
      </rPr>
      <t>39</t>
    </r>
    <r>
      <rPr>
        <sz val="8"/>
        <color theme="1"/>
        <rFont val="GHEA Grapalat"/>
        <family val="3"/>
      </rPr>
      <t xml:space="preserve"> (հազ. դրամ)</t>
    </r>
  </si>
  <si>
    <r>
      <t>Առնչությունը խաչվող քաղաքականությանը</t>
    </r>
    <r>
      <rPr>
        <vertAlign val="superscript"/>
        <sz val="8"/>
        <color theme="1"/>
        <rFont val="GHEA Grapalat"/>
        <family val="3"/>
      </rPr>
      <t>40</t>
    </r>
  </si>
  <si>
    <r>
      <t>Երևույթի հանդես գալու հավանականությունը</t>
    </r>
    <r>
      <rPr>
        <vertAlign val="superscript"/>
        <sz val="8"/>
        <color theme="1"/>
        <rFont val="GHEA Grapalat"/>
        <family val="3"/>
      </rPr>
      <t>41</t>
    </r>
  </si>
  <si>
    <t>ÐÐ å»ï³Ï³Ý í»ñ³ÑëÏáÕ³Ï³Ý Í³é³ÛáõÃÛ³Ý ·áñÍáõÝ»áõÃÛ³Ý Ýå³ï³ÏÁ Ð³Û³ëï³ÝÇ Ð³Ýñ³å»ïáõÃÛ³Ý í³ñã³å»ïÇÝ Ð³Û³ëï³ÝÇ Ð³Ýñ³å»ïáõÃÛ³Ý ê³ÑÙ³Ý³¹ñáõÃÛ³Ùµ ¨ ûñ»ÝùÝ»ñáí í»ñ³å³Ñí³Í í»ñ³ÑëÏáÕ³Ï³Ý ÉÇ³½áñáõÃÛáõÝÝ»ñÇ Çñ³Ï³Ý³óáõÙÝ ³å³Ñáí»ÉÝ ¿: 
ì»ñçÝ³Ï³Ý ³ñ¹ÛáõÝùÁ, áñÇÝ Ó·ïáõÙ ¿ ÐÐ å»ï³Ï³Ý í»ñ³ÑëÏáÕ³Ï³Ý Í³é³ÛáõÃÛáõÝÁ՝ ÐÐ å»ï³Ï³Ý ÙÇçáóÝ»ñÇ Ï³é³í³ñÙ³Ý, Ó¨³íáñÙ³Ý ¨ û·ï³·áñÍÙ³Ý ³ñ¹ÛáõÝ³í»ïáõÃÛ³Ý ¨ ûñÇÝ³Ï³ÝáõÃÛ³Ý ·Ý³Ñ³ïáõÙÝ ¿:</t>
  </si>
  <si>
    <t>ÐÐ å»ï³Ï³Ý í»ñ³ÑëÏáÕ³Ï³Ý Í³é³ÛáõÃÛáõÝ</t>
  </si>
  <si>
    <t>öá÷áËáõÃÛáõÝÝ»ñ ã»Ý Ý³Ë³ï»ëíáõÙ:</t>
  </si>
  <si>
    <t>Ü³Ë³ï»ëíáõÙ ¿ Ó»éù µ»ñ»É ·áõÛù, Ñ³Ù³Ï³ñ·ã³ÛÇÝ ¨ ³ÛÉ ë³ñù³íáñáõÙÝ»ñ</t>
  </si>
  <si>
    <t>â»Ý Ý³Ë³ï»ëíáõÙ:</t>
  </si>
  <si>
    <t>1203</t>
  </si>
  <si>
    <t>ä»ï³Ï³Ý í»ñ³ÑëÏáÕ³Ï³Ý Í³é³ÛáõÃÛáõÝÝ»ñ</t>
  </si>
  <si>
    <t>ì»ñ³ÑëÏíáÕ ûµÛ»ÏïÇ ·áñÍáõÝ»áõÃÛ³Ý, ÇÝãå»ë Ý³¨ å»ï³Ï³Ý ÙÇçáóÝ»ñÇ Ï³é³í³ñÙ³Ý ¨ Ó¨³íáñÙ³Ý ³ñ¹ÛáõÝ³í»ïáõÃÛ³Ý áõ ûñÇÝ³Ï³ÝáõÃÛ³Ý ÝÏ³ïÙ³Ùµ å»ï³Ï³Ý í»ñ³ÑëÏáÕáõÃÛáõÝ ³å³ÑáíáõÙ</t>
  </si>
  <si>
    <t>ÐÐ å»ï³Ï³Ý ÙÇçáóÝ»ñÇ Ï³é³í³ñÙ³Ý, Ó¨³íáñÙ³Ý ¨ û·ï³·áñÍÙ³Ý ³ñ¹ÛáõÝ³í»ïáõÃÛ³Ý ¨ ûñÇÝ³Ï³ÝáõÃÛ³Ý ·Ý³Ñ³ïáõÙ</t>
  </si>
  <si>
    <t>11001</t>
  </si>
  <si>
    <t>31001</t>
  </si>
  <si>
    <t>ÐÐ í³ñã³å»ïÇÝ ÐÐ ê³ÑÙ³Ý³¹ñáõÃÛ³Ùµ ¨ ûñ»ÝùÝ»ñáí í»ñ³å³Ñí³Í í»ñ³ÑëÏáÕ³Ï³Ý ÉÇ³½áñáõÃÛáõÝÝ»ñÇ Çñ³Ï³Ý³óÙ³Ý ³å³ÑáíáõÙ</t>
  </si>
  <si>
    <t>ä»ï³Ï³Ý ÙÇçáóÝ»ñÇ Ñ³ßíÇÝ ýÇÝ³Ýë³íáñíáÕ Ù³ñÙÇÝÝ»ñÇ ¨/Ï³Ù Ï³½Ù³Ï»ñåáõÃÛáõÝÝ»ñÇ ÝÏ³ïÙ³Ùµ Ñ³Ù³å³ï³ëË³ÝáõÃÛ³Ý,  ûñÇÝ³Ï³ÝáõÃÛ³Ý, ³ñ¹ÛáõÝ³í»ïáõÃÛ³Ý, ³ñÅ³Ý³Ñ³í³ïáõÃÛ³Ý áõëáõÙÝ³ëÇñáõÃÛáõÝÝ»ñ` í»ñ³ÑëÏáÕáõÃÛ³Ý Ýå³ï³Ïáí</t>
  </si>
  <si>
    <t>Ì³é³ÛáõÃÛáõÝÝ»ñÇ Ù³ïáõóáõÙ</t>
  </si>
  <si>
    <t>ÐÐ å»ï³Ï³Ý í»ñ³ÑëÏáÕ³Ï³Ý Í³é³ÛáõÃÛ³Ý ï»ËÝÇÏ³Ï³Ý Ñ³·»óí³ÍáõÃÛ³Ý µ³ñ»É³íáõÙ</t>
  </si>
  <si>
    <t>ä»ï³Ï³Ý Ù³ñÙÇÝÝ»ñÇ ÏáÕÙÇó û·ï³·áñÍíáÕ áã ýÇÝ³Ýë³Ï³Ý ³ÏïÇíÝ»ñÇ Ñ»ï ·áñÍ³éÝáõÃÛáõÝÝ»ñ</t>
  </si>
  <si>
    <t>ÐÐ í³ñã³å»ïÇÝ ÐÐ ê³ÑÙ³Ý³¹ñáõÃÛ³Ùµ ¨ ûñ»ÝùÝ»ñáí í»ñ³å³Ñí³Í í»ñ³ÑëÏáÕ³Ï³Ý ÉÇ³½áñáõÃÛáõÝÝ»ñÇ Çñ³Ï³Ý³óÙ³Ý ³å³ÑáíáõÙ, ïáÏáë</t>
  </si>
  <si>
    <t>2024Ã.</t>
  </si>
  <si>
    <t>ÐÐ å»ï³Ï³Ý í»ñ³ÑëÏáÕ³Ï³Ý Í³é³ÛáõÃÛ³Ý ·áñÍáõÝ»áõÃÛáõÝÁ Ýå³ëïáõÙ ¿ Ø²Î-Ç  Ï³ÛáõÝ ½³ñ·³óÙ³Ý 17 Ýå³ï³ÏÝ»ñÇ ¨ ¹ñ³Ýó ·Íáí ë³ÑÙ³Ýí³Í ·Éáµ³É óáõó³ÝÇßÝ»ñÇ ³å³ÑáíÙ³ÝÁ:</t>
  </si>
  <si>
    <r>
      <rPr>
        <b/>
        <i/>
        <sz val="8"/>
        <color rgb="FF000000"/>
        <rFont val="Arial Armenian"/>
        <family val="2"/>
      </rPr>
      <t xml:space="preserve">6.4 ÆÝëïÇïáõïÝ»ñÇ ¨ ·áñÍ³éáõÛÃÝ»ñÇ ³ñ¹Ç³Ï³Ý³óáõÙ (¿ç 89-90)  </t>
    </r>
    <r>
      <rPr>
        <i/>
        <sz val="8"/>
        <color rgb="FF000000"/>
        <rFont val="Arial Armenian"/>
        <family val="2"/>
      </rPr>
      <t xml:space="preserve">                                                                                 Êáñù³ÛÇÝ ýáõÝÏóÇáÝ³É ¨ ÇÝëïÇïáõóÇáÝ³É í»ñÉáõÍáõÃÛáõÝÝ»ñÇ Çñ³Ï³Ý³óáõÙ` å»ï³Ï³Ý Ñ³ïí³ÍáõÙ µáÉáñ ³Ý³ñ¹ÛáõÝ³í»ïáõÃÛáõÝÝ»ñÁ í»ñ Ñ³Ý»Éáõ ¨ Ñ³Ù³ñÅ»ù í»ñ³Ý³ÛÙ³Ý ³ßË³ï³ÝùÝ»ñ Çñ³Ï³Ý³óÝ»Éáõ Ñ³Ù³ñ:                                                              </t>
    </r>
    <r>
      <rPr>
        <b/>
        <i/>
        <sz val="8"/>
        <color rgb="FF000000"/>
        <rFont val="Arial Armenian"/>
        <family val="2"/>
      </rPr>
      <t>6.10 ä»ï³Ï³Ý Í³Ëë»ñ (¿ç 100)</t>
    </r>
    <r>
      <rPr>
        <i/>
        <sz val="8"/>
        <color rgb="FF000000"/>
        <rFont val="Arial Armenian"/>
        <family val="2"/>
      </rPr>
      <t xml:space="preserve">                                         ä»ï³Ï³Ý Ï³é³í³ñÙ³Ý Ñ³Ù³Ï³ñ·Ç ³ñ¹ÛáõÝ³í»ïáõÃÛ³Ý µ³ñÓñ³óáõÙ` Ï³åí³Í Ñ³Ýñ³ÛÇÝ ÙÇçáóÝ»ñÇ ³ñ¹ÛáõÝ³í»ï Í³ËëÙ³Ý Ñ»ï                                                                          </t>
    </r>
    <r>
      <rPr>
        <b/>
        <i/>
        <sz val="8"/>
        <color rgb="FF000000"/>
        <rFont val="Arial Armenian"/>
        <family val="2"/>
      </rPr>
      <t/>
    </r>
  </si>
  <si>
    <t>Պետական վերահսկողական ծառայություններ/ ՀՀ պետական վերահսկողական ծառայության տեխնիկական հագեցվածության բարելավում</t>
  </si>
  <si>
    <t>Պետական վերահսկողական ծառայություններ/ ՀՀ վարչապետին ՀՀ Սահմանադրությամբ և օրենքներով վերապահված վերահսկողական լիազորությունների իրականացման ապահովում</t>
  </si>
  <si>
    <t>Ապրանքների գների աճ</t>
  </si>
  <si>
    <t>Ծառայությունների սակագների աճ</t>
  </si>
  <si>
    <t>Ցածր ազդեցություն</t>
  </si>
  <si>
    <t>Ձեռքբերվող ապրանքների քանակի պակասեցում կամ հոդվածային վերաբաշխում</t>
  </si>
  <si>
    <t>Ձեռքբերվող ծառայությունների քանակի պակասեցում կամ հոդվածային վերաբաշխում</t>
  </si>
  <si>
    <t>ø³Ý³Ï³Ï³Ý</t>
  </si>
  <si>
    <t>àõëáõÙÝ³ëÇñáõÃÛáõÝÝ»ñÇ Ñ³ÝÓÝ³ñ³ñ³·ñ»ñÇ ù³Ý³ÏÁ, Ñ³ï</t>
  </si>
  <si>
    <t>Î³ï³ñí³Í Ùßï³¹Çï³ñÏáõÙÝ»ñÇ ù³Ý³ÏÁ, Ñ³ï</t>
  </si>
  <si>
    <t>Î³ï³ñí³Í áõëáõÙÝ³ëÇñáõÃÛáõÝÝ»ñÇ ¨ Ùßï³¹Çï³ñÏáõÙÝ»ñÇ ³ñ¹ÛáõÝùáõÙ Ï³½Ùí³Í ï»Õ»Ï³ÝùÝ»ñÇ ù³Ý³ÏÁ, Ñ³ï</t>
  </si>
  <si>
    <t xml:space="preserve"> ä»ï³Ï³Ý Ù³ñÙÇÝÝ»ñÇó ëï³óíáÕ, ÇÝãå»ë Ý³¨ ³éÏ³ ï»Õ»Ï³ïí³Ï³Ý ¿É»ÏïñáÝ³ÛÇÝ µ³½³Ý»ñÇÝ ³éó³Ýó Ñ³ë³Ý»ÉÇáõÃÛ³Ý ÙÇçáóáí Ï³ï³ñí³Í í»ñÉáõÍ³Ï³Ý ï»Õ»Ï³ÝùÝ»ñÇ ù³Ý³ÏÁ, Ñ³ï</t>
  </si>
  <si>
    <t>êï³óí³Í Ñ³Ýñ³·ñ»ñÇ ù³Ý³ÏÁ, Ñ³ï</t>
  </si>
  <si>
    <t>àõëáõÙÝ³ëÇñáõÃÛáõÝÝ»ñÇ ³ñ¹ÛáõÝùáõÙ Çñ³í³å³Ñ Ù³ñÙÇÝÝ»ñÇÝ áõÕ³ñÏí³Í ï»Õ»Ï³ÝùÝ»ñÇ, ï»Õ»Ï³ïíáõÃÛ³Ý ù³Ý³ÏÁ, Ñ³ï</t>
  </si>
  <si>
    <t>Øßï³¹Çï³ñÏáõÙÝ»ñÇ ³ñ¹ÛáõÝùáõÙ Çñ³í³å³Ñ Ù³ñÙÇÝÝ»ñÇÝ áõÕ³ñÏí³Í ï»Õ»Ï³ÝùÝ»ñÇ, ï»Õ»Ï³ïíáõÃÛ³Ý ù³Ý³ÏÁ, Ñ³ï</t>
  </si>
  <si>
    <t>àõëáõÙÝ³ëÇñáõÃÛáõÝÝ»ñÇ ¨ Ùßï³¹Çï³ñÏáõÙÝ»ñÇ ³ñ¹ÛáõÝùÝ»ñáí å³ÛÙ³Ý³íáñí³Í ïíÛ³É áÉáñïÇ ³ñ¹ÛáõÝ³í»ïáõÃÛ³Ý µ³ñÓñ³óÙ³Ý í»ñ³µ»ñÛ³É Ñ³Ù³å³ï³ëË³Ý ³é³ç³ñÏáõÃÛáõÝÝ»ñÇ ù³Ý³ÏÁ, Ñ³ï</t>
  </si>
  <si>
    <t>àñ³Ï³Ï³Ý</t>
  </si>
  <si>
    <t>²ÛÉ å»ï³Ï³Ý Ù³ñÙÇÝÝ»ñÇÝ Ñ³ëó»³·ñ³Í ¨ ¹ñ³Ýó ÁÝÃ³óùÇ í»ñ³µ»ñÛ³É Ñ³Ù³å³ï³ëË³Ý í»ñ³ÑëÏáÕáõÃÛáõÝ Çñ³Ï³Ý³óñ³Í Ñ³Ýñ³·ñ»ñÇ ÏßÇéÁ ëï³óí³Í Ñ³Ýñ³·ñ»ñÇ Ù»ç, ïáÏáë</t>
  </si>
  <si>
    <t>´¶Î-Ç ·Íáí ÐØ² (Ññ³ï³å Ù»Ï ³ÝÓ) ÁÝÃ³ó³Ï³ñ·áí Çñ³Ï³Ý³óíáÕ ·ÝáõÙÝ»ñÇ ·áõÙ³ñÁ Ùñó³Ïó³ÛÇÝ ÁÝÃ³ó³Ï³ñ·áí Çñ³Ï³Ý³óíáÕ ·ÝáõÙÝ»ñÇ ·áõÙ³ñÇ ÝÏ³ïÙ³Ùµ, ïáÏáë</t>
  </si>
  <si>
    <t xml:space="preserve">´¶Î-Ç ·Íáí Ñ³ëï³ïí³Í µÛáõç»Ç ÝÏ³ïÙ³Ùµ Ï³ï³ñÙ³Ý ïáÏáë </t>
  </si>
  <si>
    <t>¶ñ³ë»ÝÛ³Ï³ÛÇÝ ·áõÛùÇ ÙÇ³íáñÝ»ñÇ ù³Ý³Ï, Ñ³ï</t>
  </si>
  <si>
    <t>²ÛÉ ë³ñù³íáñáõÙÝ»ñÇ ù³Ý³Ï, Ñ³ï</t>
  </si>
  <si>
    <t>ê³ñù³íáñáõÙÝ»ñÇ Í³é³ÛáõÃÛ³Ý Ï³ÝË³ï»ëíáÕ ÙÇçÇÝ Å³ÙÏ»ï, ï³ñÇ</t>
  </si>
  <si>
    <t>Ð³Ù³Ï³ñ·ÇãÝ»ñáí ³å³ÑáííáÕ ³ßË³ï³ÏÇóÝ»ñÇ ÃÇí, ïáÏáë</t>
  </si>
  <si>
    <t>ÐÐ å»ï³Ï³Ý í»ñ³ÑëÏáÕ³Ï³Ý Í³é³ÛáõÃÛ³Ý Ï³ñÇùÝ»ñÇ Ñ³Ù³ñ ·áõÛùÇ, Ñ³Ù³Ï³ñ·ã³ÛÇÝ ¨ ³ÛÉ ë³ñù³íáñáõÙÝ»ñÇ Ó»éùµ»ñáõÙ</t>
  </si>
  <si>
    <t>Î³ï³ñí³Í áõëáõÙÝ³ëÇñáõÃÛáõÝÝ»ñÇ ù³Ý³ÏÁ, Ñ³ï</t>
  </si>
  <si>
    <t>Æñ³í³å³Ñ Ù³ñÙÇÝÝ»ñÇÝ ï»Õ»Ï³ÝùÝ»ñ, ï»Õ»Ï³ïíáõÃÛáõÝ áõÕ³ñÏ»Éáõ ³ñ¹ÛáõÝùáõÙ  Ý³Ë³Ó»éÝí³Í ùñ»³Ï³Ý í³ñáõÛÃÝ»ñÇ ïáÏáë</t>
  </si>
  <si>
    <t>ä»ï³Ï³Ý Ù³ñÙÇÝÝ»ñÇó ëï³óíáÕ, ÇÝãå»ë Ý³¨ ³éÏ³ ï»Õ»Ï³ïí³Ï³Ý ¿É»ÏïñáÝ³ÛÇÝ µ³½³Ý»ñÇÝ ³éó³Ýó Ñ³ë³Ý»ÉÇáõÃÛ³Ý ÙÇçáóáí í»ñÉáõÍ³Ï³Ý ï»Õ»Ï³ÝùÝ»ñÇ ÑÇÙ³Ý íñ³ Ï³ï³ñíáÕ áõëáõÙÝ³ëÇñáõÃÛáõÝÝ»ñÇ ¨ Ùßï³¹Çï³ñÏáõÙÝ»ñÇ ÃÇíÁ ëï³óí³Í ï»Õ»Ï³ïíáõÃÛ³Ý Ù»ç, ïáÏáë</t>
  </si>
  <si>
    <t>Երևան</t>
  </si>
  <si>
    <t>5-8</t>
  </si>
  <si>
    <t>Շարունակական</t>
  </si>
  <si>
    <t>Ð³Ù³Ï³ñ·ã³ÛÇÝ ³ÛÉ ë³ñù³íáñáõÙÝ»ñÇ ù³Ý³Ï, Ñ³ï</t>
  </si>
  <si>
    <t>¶ÝáõÙÝ»ñÇ ÁÝÃ³ó³Ï³ñ·»ñÇ ûñ»Ýë¹ñáõÃÛ³Ý å³Ñ³ÝçÝ»ñÇ Ñ³Ù³å³ï³ëË³ÝáõÃÛ³Ý í»ñ³µ»ñÛ³É í»ñÉáõÍáõÃÛáõÝÝ»ñÇ ù³Ý³ÏÁ, Ñ³ï</t>
  </si>
  <si>
    <t>¶ÝáõÙÝ»ñÇ ÁÝÃ³ó³Ï³ñ·»ñÇ í»ñÉáõÍáõÃÛ³Ùµ ³ñÓ³Ý³·ñí³Í ·ÝáõÙÝ»ñÇ ûñ»Ýë¹ñáõÃÛ³Ý ³ÝÑ³Ù³å³ï³ëË³ÝáõÃÛáõÝÝ»ñÇ ßïÏÙ³ÝÝ áõÕÕí³Í ³é³ç³ñÏáõÃÛáõÝÝ»ñÇ ïáÏáë</t>
  </si>
  <si>
    <t>¶ÝáõÙÝ»ñÇ ûñ»Ýë¹ñáõÃÛ³Ý ³ÝÑ³Ù³å³ï³ëË³ÝáõÃÛáõÝÝ»ñÇ ßïÏÙ³ÝÝ áõÕÕí³Í ³é³ç³ñÏáõÃÛáõÝÝ»ñÇ ÁÝ¹áõÝÙ³Ý ¨ Ï³ï³ñÙ³Ý ïáÏáë</t>
  </si>
  <si>
    <t>2025Ã.</t>
  </si>
  <si>
    <t>Փոփոխությունը 2024-26թթ. ՄԺԾԾ փաստաթղթի համեմատ (լրացնել այո կամ ոչ)</t>
  </si>
  <si>
    <t>Ոչ</t>
  </si>
  <si>
    <t>2023թ.  (փաստացի) բազային տարի (հազ. դրամ)</t>
  </si>
  <si>
    <t>2024թ (պլան) (հազ. դրամ)</t>
  </si>
  <si>
    <t>2025թ (հազ. դրամ)</t>
  </si>
  <si>
    <t>2026թ (հազ. դրամ)</t>
  </si>
  <si>
    <t>2027թ (հազ. դրամ)</t>
  </si>
  <si>
    <t>2027թ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</si>
  <si>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</si>
  <si>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>Բազային տարի 
2023թ․ 
(հազ. դրամ)</t>
  </si>
  <si>
    <t>2024թ պլան 
(հազ. դրամ)</t>
  </si>
  <si>
    <t>2025թ բյուջե  
(հազ. դրամ)</t>
  </si>
  <si>
    <t>2026թ բյուջե 
(հազ. դրամ)</t>
  </si>
  <si>
    <t>2027թ բյուջե  
(հազ. դրամ)</t>
  </si>
  <si>
    <t>այդ թվում՝</t>
  </si>
  <si>
    <t xml:space="preserve"> այդ թվում` ըստ կատարողների</t>
  </si>
  <si>
    <t>01</t>
  </si>
  <si>
    <t>4111 ²ßË³ïáÕÝ»ñÇ ³ßË³ï³í³ñÓ»ñ ¨ Ñ³í»É³í×³ñÝ»ñ</t>
  </si>
  <si>
    <t>4112 ä³ñ·¨³ïñáõÙÝ»ñ, ¹ñ³Ù³Ï³Ý Ëñ³ËáõëáõÙÝ»ñ ¨ Ñ³ïáõÏ í×³ñÝ»ñ</t>
  </si>
  <si>
    <t xml:space="preserve">4113 ø³Õ³ù³óÇ³Ï³Ý, ¹³ï³Ï³Ý ¨ å»ï³Ï³Ý Í³é³ÛáÕÝ»ñÇ å³ñ·¨³ïñáõÙ </t>
  </si>
  <si>
    <t>4212 ¾Ý»ñ·»ïÇÏ Í³é³ÛáõÃÛáõÝÝ»ñ</t>
  </si>
  <si>
    <t>4213 ÎáÙáõÝ³É Í³é³ÛáõÃÛáõÝÝ»ñ</t>
  </si>
  <si>
    <t>4215 ²å³Ñáí³·ñ³Ï³Ý Í³Ëë»ñ</t>
  </si>
  <si>
    <t>4214 Î³åÇ Í³é³ÛáõÃÛáõÝÝ»ñ</t>
  </si>
  <si>
    <t>4222 ²ñï³ë³ÑÙ³ÝÛ³Ý ·áñÍáõÕáõÙÝ»ñÇ ·Íáí Í³Ëë»ñ</t>
  </si>
  <si>
    <t>4221 Ü»ñùÇÝ  ·áñÍáõÕáõÙÝ»ñ</t>
  </si>
  <si>
    <t>4232 Ð³Ù³Ï³ñ·ã³ÛÇÝ Í³é³ÛáõÃÛáõÝÝ»ñ</t>
  </si>
  <si>
    <t>4233 ²ßË³ï³Ï³½ÙÇ Ù³ëÝ³·Çï³Ï³Ý ½³ñ·³óÙ³Ý Í³é³ÛáõÃÛáõÝÝ»ñ</t>
  </si>
  <si>
    <t>4234 î»Õ»Ï³ïí³Ï³Ý Í³é³ÛáõÃÛáõÝÝ»ñ</t>
  </si>
  <si>
    <t>4235 Î³é³í³ñã³Ï³Ý Í³é³ÛáõÃÛáõÝÝ»ñ</t>
  </si>
  <si>
    <t>4236 Î»Ýó³Õ³ÛÇÝ ¨ Ñ³Ýñ³ÛÇÝ ëÝÝ¹Ç Í³é³ÛáõÃÛáõÝÝ»ñ</t>
  </si>
  <si>
    <t>4237 Ü»ñÏ³Û³óáõóã³Ï³Ý  Í³Ëë»ñ</t>
  </si>
  <si>
    <t>4239 ÀÝ¹Ñ³Ýáõñ µÝáõÛÃÇ ³ÛÉ Í³é³ÛáõÃÛáõÝÝ»ñ</t>
  </si>
  <si>
    <t>4241 Ø³ëÝ³·Çï³Ï³Ý Í³é³ÛáõÃÛáõÝÝ»ñ</t>
  </si>
  <si>
    <t>4251 Þ»Ýù»ñÇ ¨ Ï³éáõÛóÝ»ñÇ ÁÝÃ³óÇÏ Ýáñá·áõÙ ¨ å³Ñå³ÝáõÙ</t>
  </si>
  <si>
    <t>4252 Ø»ù»Ý³Ý»ñÇ ¨ ë³ñù³íáñáõÙÝ»ñÇ ÁÝÃ³óÇÏ Ýáñá·áõÙ ¨ å³Ñå³ÝáõÙ</t>
  </si>
  <si>
    <t>4261 ¶ñ³ë»ÝÛ³Ï³ÛÇÝ ÝÛáõÃ»ñ ¨ Ñ³·áõëï</t>
  </si>
  <si>
    <t xml:space="preserve">4262 ¶ÛáõÕ³ïÝï»ë³Ï³Ý ³åñ³ÝùÝ»ñ </t>
  </si>
  <si>
    <t>4264 îñ³Ýëåáñï³ÛÇÝ ÝÛáõÃ»ñ</t>
  </si>
  <si>
    <t xml:space="preserve">4267 Î»Ýó³Õ³ÛÇÝ ¨ Ñ³Ýñ³ÛÇÝ ëÝÝ¹Ç ÝÛáõÃ»ñ </t>
  </si>
  <si>
    <t>4269 Ð³ïáõÏ Ýå³ï³Ï³ÛÇÝ ³ÛÉ ÝÛáõÃ»ñ</t>
  </si>
  <si>
    <t>4823 ä³ñï³¹Çñ í×³ñÝ»ñ</t>
  </si>
  <si>
    <t>5122 ì³ñã³Ï³Ý ë³ñù³íáñáõÙÝ»ñ</t>
  </si>
  <si>
    <t xml:space="preserve"> այդ թվում` բյուջետային ծախսերի տնտեսագիտական դասակարգման հոդվածներ</t>
  </si>
  <si>
    <t>Ձևաչափ 1. Հայտով ներկայացված՝ 2025-2027թթ ընդհանուր ծախսերի համեմատությունը ՀՀ 2024թ. պետական բյուջեի և 2025-2027թթ. համար սահմանված նախնական կողմնորոշիչ չափաքակաների հետ</t>
  </si>
  <si>
    <t>2027թ.</t>
  </si>
  <si>
    <t>1. Պետական մարմնի գծով 2025-2027 թվականների համար սահմանված ֆինանսավորման նախնական ընդհանուր կողմնորոշիչ չափաքանակները</t>
  </si>
  <si>
    <t>2. &lt;&lt;ՀՀ 2024թ. պետական բյուջեի մասին&gt;&gt; ՀՀ օրենքով պետական մարմնի գծով սահմանված ընդհանուր հատկացումները</t>
  </si>
  <si>
    <t>3. Ընդամենը հայտով ներկայացված ընդհանուր ծախսերը` 2025-2027 թթ. ՄԺԾԾ համար (տող 3.1 + տող 3.2 + տող 3.3.)</t>
  </si>
  <si>
    <t>3.1 Գոյություն ունեցող ծախսային պարտավորությունների գնահատում 2025-2027թթ. ՄԺԾԾ համար (առանց ծախսային խնայողությունների վերաբերյալ առաջարկների ներառման)</t>
  </si>
  <si>
    <t>4. Տարբերությունը ՀՀ 2024թ. պետական բյուջեի համապատասխան ցուցանիշից (տող 3 - տող 2)</t>
  </si>
  <si>
    <t>5. Տարբերությունը 2025-2027թվականների համար սահմանված ֆինանսավորման նախնական ընդհանուր կողմնորոշիչ չափաքանակներից (տող 3-տող 1)</t>
  </si>
  <si>
    <t>Հավելված N 11. Գոյություն ունեցող բյուջետային ծրագրերը և միջոցառումները</t>
  </si>
  <si>
    <t>Բազային տարի 2023թ․ (հազ. դրամ)</t>
  </si>
  <si>
    <t>2024թ պլան (հազ. դրամ)</t>
  </si>
  <si>
    <t>2025թ բյուջե  (հազ. դրամ)</t>
  </si>
  <si>
    <t>2026թ բյուջե (հազ. դրամ)</t>
  </si>
  <si>
    <t>2027թ բյուջե  (հազ. դրամ)</t>
  </si>
  <si>
    <t>êï³óí³Í Ñ³Ýñ³·ñ»ñÇ ÑÇÙ³Ý íñ³ Çñ³Ï³Ý³óí³Í í»ñÉáõÍáõÃÛáõÝÝ»ñÇ ù³Ý³ÏÁ, Ñ³ï</t>
  </si>
  <si>
    <t>Ð³Ù³Ï³ñ·ÇãÝ»ñÇ ù³Ý³Ï, Ñ³ï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</si>
</sst>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##,##0.0;\(##,##0.0\);\-"/>
  </numFmts>
  <fonts count="58" x14ac:knownFonts="1"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8"/>
      <color rgb="FF000000"/>
      <name val="GHEA Grapalat"/>
      <family val="3"/>
    </font>
    <font>
      <i/>
      <sz val="8"/>
      <color rgb="FF000000"/>
      <name val="GHEA Grapalat"/>
      <family val="3"/>
    </font>
    <font>
      <i/>
      <sz val="8"/>
      <color theme="1"/>
      <name val="GHEA Grapalat"/>
      <family val="3"/>
    </font>
    <font>
      <b/>
      <sz val="8"/>
      <color theme="1"/>
      <name val="GHEA Grapalat"/>
      <family val="3"/>
    </font>
    <font>
      <sz val="8"/>
      <color rgb="FF000000"/>
      <name val="Courier New"/>
      <family val="3"/>
    </font>
    <font>
      <sz val="8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vertAlign val="superscript"/>
      <sz val="8"/>
      <color theme="1"/>
      <name val="GHEA Grapalat"/>
      <family val="3"/>
    </font>
    <font>
      <b/>
      <i/>
      <sz val="12"/>
      <color theme="1"/>
      <name val="GHEA Grapalat"/>
      <family val="3"/>
    </font>
    <font>
      <sz val="10"/>
      <color theme="1"/>
      <name val="GHEA Grapalat"/>
      <family val="3"/>
    </font>
    <font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9"/>
      <color theme="1"/>
      <name val="GHEA Grapalat"/>
      <family val="3"/>
    </font>
    <font>
      <b/>
      <i/>
      <vertAlign val="superscript"/>
      <sz val="12"/>
      <color theme="1"/>
      <name val="GHEA Grapalat"/>
      <family val="3"/>
    </font>
    <font>
      <vertAlign val="superscript"/>
      <sz val="9"/>
      <color theme="1"/>
      <name val="GHEA Grapalat"/>
      <family val="3"/>
    </font>
    <font>
      <i/>
      <sz val="9"/>
      <color theme="1"/>
      <name val="GHEA Grapalat"/>
      <family val="3"/>
    </font>
    <font>
      <b/>
      <sz val="10"/>
      <color rgb="FF002060"/>
      <name val="GHEA Grapalat"/>
      <family val="3"/>
    </font>
    <font>
      <b/>
      <sz val="8"/>
      <color rgb="FF002060"/>
      <name val="GHEA Grapalat"/>
      <family val="3"/>
    </font>
    <font>
      <vertAlign val="superscript"/>
      <sz val="8"/>
      <color rgb="FF000000"/>
      <name val="GHEA Grapalat"/>
      <family val="3"/>
    </font>
    <font>
      <vertAlign val="superscript"/>
      <sz val="10"/>
      <color theme="1"/>
      <name val="GHEA Grapalat"/>
      <family val="3"/>
    </font>
    <font>
      <b/>
      <vertAlign val="superscript"/>
      <sz val="10"/>
      <color theme="1"/>
      <name val="GHEA Grapalat"/>
      <family val="3"/>
    </font>
    <font>
      <sz val="11"/>
      <color theme="1"/>
      <name val="Arial Armenian"/>
      <family val="2"/>
    </font>
    <font>
      <i/>
      <sz val="10"/>
      <color rgb="FF000000"/>
      <name val="Arial Armenian"/>
      <family val="2"/>
    </font>
    <font>
      <i/>
      <sz val="8"/>
      <color rgb="FF000000"/>
      <name val="Arial Armenian"/>
      <family val="2"/>
    </font>
    <font>
      <b/>
      <i/>
      <sz val="8"/>
      <color rgb="FF000000"/>
      <name val="Arial Armenian"/>
      <family val="2"/>
    </font>
    <font>
      <i/>
      <sz val="10"/>
      <color rgb="FF000000"/>
      <name val="GHEA Grapalat"/>
      <family val="3"/>
    </font>
    <font>
      <i/>
      <sz val="8"/>
      <color theme="1"/>
      <name val="Arial Armenian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8"/>
      <name val="Arial Armenian"/>
      <family val="2"/>
    </font>
    <font>
      <i/>
      <sz val="8"/>
      <name val="GHEA Grapalat"/>
      <family val="3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GHEA Grapala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Armenian"/>
      <family val="2"/>
    </font>
    <font>
      <i/>
      <sz val="10"/>
      <color rgb="FF000000"/>
      <name val="Times Armenian"/>
      <family val="1"/>
    </font>
    <font>
      <i/>
      <sz val="10"/>
      <name val="Times Armenian"/>
      <family val="1"/>
    </font>
    <font>
      <sz val="10"/>
      <color theme="1"/>
      <name val="Times Armenian"/>
      <family val="1"/>
    </font>
    <font>
      <sz val="8"/>
      <color theme="1"/>
      <name val="Times Armenian"/>
      <family val="1"/>
    </font>
    <font>
      <i/>
      <sz val="8"/>
      <color rgb="FF000000"/>
      <name val="Times Armenian"/>
      <family val="1"/>
    </font>
  </fonts>
  <fills count="4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30" fillId="0" borderId="0" applyFont="0" applyFill="0" applyBorder="0" applyAlignment="0" applyProtection="0"/>
    <xf numFmtId="0" fontId="30" fillId="17" borderId="33" applyNumberFormat="0" applyFont="0" applyAlignment="0" applyProtection="0"/>
    <xf numFmtId="0" fontId="35" fillId="0" borderId="0"/>
    <xf numFmtId="0" fontId="36" fillId="0" borderId="0">
      <alignment horizontal="left" vertical="top" wrapText="1"/>
    </xf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41" fillId="11" borderId="0" applyNumberFormat="0" applyBorder="0" applyAlignment="0" applyProtection="0"/>
    <xf numFmtId="0" fontId="42" fillId="12" borderId="0" applyNumberFormat="0" applyBorder="0" applyAlignment="0" applyProtection="0"/>
    <xf numFmtId="0" fontId="43" fillId="13" borderId="0" applyNumberFormat="0" applyBorder="0" applyAlignment="0" applyProtection="0"/>
    <xf numFmtId="0" fontId="44" fillId="14" borderId="29" applyNumberFormat="0" applyAlignment="0" applyProtection="0"/>
    <xf numFmtId="0" fontId="45" fillId="15" borderId="30" applyNumberFormat="0" applyAlignment="0" applyProtection="0"/>
    <xf numFmtId="0" fontId="46" fillId="15" borderId="29" applyNumberFormat="0" applyAlignment="0" applyProtection="0"/>
    <xf numFmtId="0" fontId="47" fillId="0" borderId="31" applyNumberFormat="0" applyFill="0" applyAlignment="0" applyProtection="0"/>
    <xf numFmtId="0" fontId="48" fillId="16" borderId="32" applyNumberFormat="0" applyAlignment="0" applyProtection="0"/>
    <xf numFmtId="0" fontId="3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34" applyNumberFormat="0" applyFill="0" applyAlignment="0" applyProtection="0"/>
    <xf numFmtId="0" fontId="51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51" fillId="33" borderId="0" applyNumberFormat="0" applyBorder="0" applyAlignment="0" applyProtection="0"/>
    <xf numFmtId="0" fontId="51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51" fillId="41" borderId="0" applyNumberFormat="0" applyBorder="0" applyAlignment="0" applyProtection="0"/>
    <xf numFmtId="166" fontId="36" fillId="0" borderId="0" applyFill="0" applyBorder="0" applyProtection="0">
      <alignment horizontal="right" vertical="top"/>
    </xf>
    <xf numFmtId="0" fontId="30" fillId="17" borderId="33" applyNumberFormat="0" applyFont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43" fontId="52" fillId="0" borderId="0" applyFont="0" applyFill="0" applyBorder="0" applyAlignment="0" applyProtection="0"/>
  </cellStyleXfs>
  <cellXfs count="222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2" fillId="4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 applyAlignment="1"/>
    <xf numFmtId="49" fontId="2" fillId="2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19" fillId="7" borderId="0" xfId="0" applyFont="1" applyFill="1" applyAlignment="1">
      <alignment vertical="center"/>
    </xf>
    <xf numFmtId="0" fontId="20" fillId="7" borderId="0" xfId="0" applyFont="1" applyFill="1" applyBorder="1" applyAlignment="1">
      <alignment vertical="center"/>
    </xf>
    <xf numFmtId="0" fontId="5" fillId="7" borderId="0" xfId="0" applyFont="1" applyFill="1" applyBorder="1" applyAlignment="1">
      <alignment vertical="center"/>
    </xf>
    <xf numFmtId="0" fontId="0" fillId="6" borderId="1" xfId="0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vertical="center" wrapText="1"/>
    </xf>
    <xf numFmtId="49" fontId="3" fillId="6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3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7" borderId="0" xfId="0" applyFill="1"/>
    <xf numFmtId="0" fontId="2" fillId="2" borderId="1" xfId="0" applyFont="1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  <xf numFmtId="0" fontId="9" fillId="5" borderId="6" xfId="0" applyFont="1" applyFill="1" applyBorder="1"/>
    <xf numFmtId="49" fontId="2" fillId="8" borderId="2" xfId="0" applyNumberFormat="1" applyFont="1" applyFill="1" applyBorder="1" applyAlignment="1">
      <alignment vertical="center" wrapText="1"/>
    </xf>
    <xf numFmtId="0" fontId="0" fillId="8" borderId="3" xfId="0" applyFill="1" applyBorder="1"/>
    <xf numFmtId="49" fontId="6" fillId="8" borderId="3" xfId="0" applyNumberFormat="1" applyFont="1" applyFill="1" applyBorder="1" applyAlignment="1">
      <alignment vertical="center" wrapText="1"/>
    </xf>
    <xf numFmtId="49" fontId="2" fillId="8" borderId="11" xfId="0" applyNumberFormat="1" applyFont="1" applyFill="1" applyBorder="1" applyAlignment="1">
      <alignment vertical="center"/>
    </xf>
    <xf numFmtId="0" fontId="0" fillId="8" borderId="12" xfId="0" applyFill="1" applyBorder="1"/>
    <xf numFmtId="49" fontId="6" fillId="8" borderId="12" xfId="0" applyNumberFormat="1" applyFont="1" applyFill="1" applyBorder="1" applyAlignment="1">
      <alignment vertical="center" wrapText="1"/>
    </xf>
    <xf numFmtId="0" fontId="0" fillId="8" borderId="2" xfId="0" applyFill="1" applyBorder="1"/>
    <xf numFmtId="49" fontId="2" fillId="8" borderId="3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9" fillId="8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justify" vertical="center" wrapText="1"/>
    </xf>
    <xf numFmtId="0" fontId="9" fillId="8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2" borderId="1" xfId="0" applyFont="1" applyFill="1" applyBorder="1" applyAlignment="1">
      <alignment vertical="center" textRotation="90" wrapText="1"/>
    </xf>
    <xf numFmtId="0" fontId="4" fillId="6" borderId="6" xfId="0" applyFont="1" applyFill="1" applyBorder="1" applyAlignment="1">
      <alignment vertical="center" wrapText="1"/>
    </xf>
    <xf numFmtId="0" fontId="9" fillId="6" borderId="6" xfId="0" applyFont="1" applyFill="1" applyBorder="1" applyAlignment="1">
      <alignment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textRotation="90" wrapText="1"/>
    </xf>
    <xf numFmtId="0" fontId="9" fillId="10" borderId="18" xfId="0" applyFont="1" applyFill="1" applyBorder="1" applyAlignment="1">
      <alignment vertical="center" textRotation="90" wrapText="1"/>
    </xf>
    <xf numFmtId="0" fontId="9" fillId="10" borderId="19" xfId="0" applyFont="1" applyFill="1" applyBorder="1" applyAlignment="1">
      <alignment vertical="center" textRotation="90" wrapText="1"/>
    </xf>
    <xf numFmtId="0" fontId="9" fillId="5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vertical="center" textRotation="90" wrapText="1"/>
    </xf>
    <xf numFmtId="0" fontId="4" fillId="6" borderId="18" xfId="0" applyFont="1" applyFill="1" applyBorder="1" applyAlignment="1">
      <alignment vertical="center" wrapText="1"/>
    </xf>
    <xf numFmtId="0" fontId="4" fillId="6" borderId="23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49" fontId="26" fillId="6" borderId="1" xfId="0" applyNumberFormat="1" applyFont="1" applyFill="1" applyBorder="1" applyAlignment="1">
      <alignment vertical="center" wrapText="1"/>
    </xf>
    <xf numFmtId="49" fontId="25" fillId="6" borderId="1" xfId="0" applyNumberFormat="1" applyFont="1" applyFill="1" applyBorder="1" applyAlignment="1">
      <alignment vertical="center" wrapText="1"/>
    </xf>
    <xf numFmtId="0" fontId="28" fillId="6" borderId="1" xfId="0" applyFont="1" applyFill="1" applyBorder="1" applyAlignment="1">
      <alignment vertical="center" wrapText="1"/>
    </xf>
    <xf numFmtId="0" fontId="29" fillId="6" borderId="5" xfId="0" applyFont="1" applyFill="1" applyBorder="1"/>
    <xf numFmtId="0" fontId="3" fillId="6" borderId="5" xfId="0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9" fillId="9" borderId="1" xfId="1" applyNumberFormat="1" applyFont="1" applyFill="1" applyBorder="1" applyAlignment="1">
      <alignment vertical="center" wrapText="1"/>
    </xf>
    <xf numFmtId="164" fontId="9" fillId="6" borderId="1" xfId="1" applyNumberFormat="1" applyFont="1" applyFill="1" applyBorder="1" applyAlignment="1">
      <alignment vertical="center" wrapText="1"/>
    </xf>
    <xf numFmtId="164" fontId="9" fillId="2" borderId="1" xfId="1" applyNumberFormat="1" applyFont="1" applyFill="1" applyBorder="1" applyAlignment="1">
      <alignment vertical="center" wrapText="1"/>
    </xf>
    <xf numFmtId="164" fontId="9" fillId="2" borderId="1" xfId="1" applyNumberFormat="1" applyFont="1" applyFill="1" applyBorder="1" applyAlignment="1">
      <alignment horizontal="center" vertical="center" textRotation="90" wrapText="1"/>
    </xf>
    <xf numFmtId="164" fontId="9" fillId="6" borderId="6" xfId="1" applyNumberFormat="1" applyFont="1" applyFill="1" applyBorder="1" applyAlignment="1">
      <alignment horizontal="center" vertical="center" textRotation="90" wrapText="1"/>
    </xf>
    <xf numFmtId="0" fontId="31" fillId="0" borderId="0" xfId="0" applyFont="1"/>
    <xf numFmtId="0" fontId="32" fillId="6" borderId="5" xfId="0" applyFont="1" applyFill="1" applyBorder="1"/>
    <xf numFmtId="0" fontId="33" fillId="6" borderId="5" xfId="0" applyFont="1" applyFill="1" applyBorder="1" applyAlignment="1">
      <alignment horizontal="center" vertical="center" wrapText="1"/>
    </xf>
    <xf numFmtId="164" fontId="0" fillId="0" borderId="0" xfId="1" applyNumberFormat="1" applyFont="1" applyBorder="1" applyAlignment="1"/>
    <xf numFmtId="164" fontId="5" fillId="7" borderId="0" xfId="1" applyNumberFormat="1" applyFont="1" applyFill="1" applyBorder="1" applyAlignment="1">
      <alignment vertical="center"/>
    </xf>
    <xf numFmtId="164" fontId="6" fillId="8" borderId="3" xfId="1" applyNumberFormat="1" applyFont="1" applyFill="1" applyBorder="1" applyAlignment="1">
      <alignment vertical="center" wrapText="1"/>
    </xf>
    <xf numFmtId="164" fontId="6" fillId="8" borderId="7" xfId="1" applyNumberFormat="1" applyFont="1" applyFill="1" applyBorder="1" applyAlignment="1">
      <alignment vertical="center" wrapText="1"/>
    </xf>
    <xf numFmtId="164" fontId="6" fillId="8" borderId="12" xfId="1" applyNumberFormat="1" applyFont="1" applyFill="1" applyBorder="1" applyAlignment="1">
      <alignment vertical="center" wrapText="1"/>
    </xf>
    <xf numFmtId="164" fontId="6" fillId="8" borderId="8" xfId="1" applyNumberFormat="1" applyFont="1" applyFill="1" applyBorder="1" applyAlignment="1">
      <alignment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6" borderId="1" xfId="1" applyNumberFormat="1" applyFont="1" applyFill="1" applyBorder="1" applyAlignment="1">
      <alignment horizontal="justify" vertical="center" wrapText="1"/>
    </xf>
    <xf numFmtId="164" fontId="14" fillId="0" borderId="0" xfId="1" applyNumberFormat="1" applyFont="1" applyAlignment="1">
      <alignment vertical="center"/>
    </xf>
    <xf numFmtId="164" fontId="4" fillId="0" borderId="0" xfId="1" applyNumberFormat="1" applyFont="1" applyBorder="1" applyAlignment="1">
      <alignment horizontal="center" vertical="center" wrapText="1"/>
    </xf>
    <xf numFmtId="164" fontId="15" fillId="0" borderId="0" xfId="1" applyNumberFormat="1" applyFont="1" applyBorder="1" applyAlignment="1">
      <alignment vertical="center"/>
    </xf>
    <xf numFmtId="164" fontId="15" fillId="5" borderId="7" xfId="1" applyNumberFormat="1" applyFont="1" applyFill="1" applyBorder="1" applyAlignment="1">
      <alignment horizontal="center" vertical="center" wrapText="1"/>
    </xf>
    <xf numFmtId="164" fontId="15" fillId="5" borderId="1" xfId="1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7" fillId="6" borderId="5" xfId="0" applyNumberFormat="1" applyFont="1" applyFill="1" applyBorder="1" applyAlignment="1">
      <alignment horizontal="center" vertical="center" wrapText="1"/>
    </xf>
    <xf numFmtId="49" fontId="7" fillId="6" borderId="5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165" fontId="7" fillId="6" borderId="5" xfId="0" applyNumberFormat="1" applyFont="1" applyFill="1" applyBorder="1" applyAlignment="1">
      <alignment horizontal="center" vertical="center" wrapText="1"/>
    </xf>
    <xf numFmtId="0" fontId="0" fillId="0" borderId="25" xfId="0" applyBorder="1"/>
    <xf numFmtId="0" fontId="54" fillId="6" borderId="5" xfId="0" applyFont="1" applyFill="1" applyBorder="1" applyAlignment="1">
      <alignment vertical="center" wrapText="1"/>
    </xf>
    <xf numFmtId="0" fontId="53" fillId="6" borderId="5" xfId="0" applyFont="1" applyFill="1" applyBorder="1" applyAlignment="1">
      <alignment vertical="center" wrapText="1"/>
    </xf>
    <xf numFmtId="0" fontId="0" fillId="0" borderId="0" xfId="0"/>
    <xf numFmtId="0" fontId="0" fillId="0" borderId="0" xfId="0" applyAlignment="1">
      <alignment horizontal="justify" vertical="center"/>
    </xf>
    <xf numFmtId="0" fontId="14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 wrapText="1"/>
    </xf>
    <xf numFmtId="0" fontId="0" fillId="5" borderId="14" xfId="0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 indent="2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51" fillId="0" borderId="0" xfId="0" applyFont="1"/>
    <xf numFmtId="0" fontId="14" fillId="0" borderId="0" xfId="0" applyFont="1" applyAlignment="1">
      <alignment horizontal="left" vertical="center" wrapText="1"/>
    </xf>
    <xf numFmtId="49" fontId="9" fillId="6" borderId="1" xfId="0" applyNumberFormat="1" applyFont="1" applyFill="1" applyBorder="1" applyAlignment="1">
      <alignment vertical="center" wrapText="1"/>
    </xf>
    <xf numFmtId="0" fontId="56" fillId="6" borderId="6" xfId="0" applyFont="1" applyFill="1" applyBorder="1" applyAlignment="1">
      <alignment vertical="center" wrapText="1"/>
    </xf>
    <xf numFmtId="0" fontId="55" fillId="6" borderId="6" xfId="0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49" fontId="6" fillId="8" borderId="8" xfId="0" applyNumberFormat="1" applyFont="1" applyFill="1" applyBorder="1" applyAlignment="1">
      <alignment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164" fontId="4" fillId="6" borderId="1" xfId="1" applyNumberFormat="1" applyFont="1" applyFill="1" applyBorder="1" applyAlignment="1">
      <alignment vertical="center" wrapText="1"/>
    </xf>
    <xf numFmtId="49" fontId="57" fillId="2" borderId="5" xfId="0" applyNumberFormat="1" applyFont="1" applyFill="1" applyBorder="1" applyAlignment="1">
      <alignment vertical="center" wrapText="1"/>
    </xf>
    <xf numFmtId="49" fontId="57" fillId="6" borderId="1" xfId="0" applyNumberFormat="1" applyFont="1" applyFill="1" applyBorder="1" applyAlignment="1">
      <alignment vertical="center" wrapText="1"/>
    </xf>
    <xf numFmtId="164" fontId="3" fillId="6" borderId="1" xfId="1" applyNumberFormat="1" applyFont="1" applyFill="1" applyBorder="1" applyAlignment="1">
      <alignment vertical="center" wrapText="1"/>
    </xf>
    <xf numFmtId="165" fontId="6" fillId="8" borderId="3" xfId="0" applyNumberFormat="1" applyFont="1" applyFill="1" applyBorder="1" applyAlignment="1">
      <alignment vertical="center" wrapText="1"/>
    </xf>
    <xf numFmtId="164" fontId="15" fillId="6" borderId="1" xfId="1" applyNumberFormat="1" applyFont="1" applyFill="1" applyBorder="1" applyAlignment="1">
      <alignment horizontal="center" vertical="center" wrapText="1"/>
    </xf>
    <xf numFmtId="164" fontId="3" fillId="6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164" fontId="3" fillId="6" borderId="5" xfId="1" applyNumberFormat="1" applyFont="1" applyFill="1" applyBorder="1" applyAlignment="1">
      <alignment horizontal="center" vertical="center" wrapText="1"/>
    </xf>
    <xf numFmtId="164" fontId="3" fillId="6" borderId="6" xfId="1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4" fillId="6" borderId="1" xfId="0" applyFont="1" applyFill="1" applyBorder="1" applyAlignment="1">
      <alignment horizontal="left" wrapText="1"/>
    </xf>
    <xf numFmtId="0" fontId="24" fillId="6" borderId="2" xfId="0" applyFont="1" applyFill="1" applyBorder="1" applyAlignment="1">
      <alignment horizontal="left" wrapText="1"/>
    </xf>
    <xf numFmtId="0" fontId="24" fillId="6" borderId="3" xfId="0" applyFont="1" applyFill="1" applyBorder="1" applyAlignment="1">
      <alignment horizontal="left" wrapText="1"/>
    </xf>
    <xf numFmtId="0" fontId="24" fillId="6" borderId="7" xfId="0" applyFont="1" applyFill="1" applyBorder="1" applyAlignment="1">
      <alignment horizontal="left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6" borderId="6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164" fontId="9" fillId="2" borderId="6" xfId="1" applyNumberFormat="1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9" fillId="2" borderId="20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vertical="center" textRotation="90" wrapText="1"/>
    </xf>
    <xf numFmtId="0" fontId="9" fillId="2" borderId="19" xfId="0" applyFont="1" applyFill="1" applyBorder="1" applyAlignment="1">
      <alignment vertical="center" textRotation="90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6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9" fillId="10" borderId="1" xfId="0" applyFont="1" applyFill="1" applyBorder="1" applyAlignment="1">
      <alignment horizontal="center" vertical="center" wrapText="1"/>
    </xf>
    <xf numFmtId="0" fontId="9" fillId="10" borderId="19" xfId="0" applyFont="1" applyFill="1" applyBorder="1" applyAlignment="1">
      <alignment horizontal="center" vertical="center" wrapText="1"/>
    </xf>
    <xf numFmtId="0" fontId="9" fillId="10" borderId="15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9" fillId="10" borderId="18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60">
    <cellStyle name="20% - Accent1 2" xfId="47"/>
    <cellStyle name="20% - Accent2 2" xfId="49"/>
    <cellStyle name="20% - Accent3 2" xfId="51"/>
    <cellStyle name="20% - Accent4 2" xfId="53"/>
    <cellStyle name="20% - Accent5 2" xfId="55"/>
    <cellStyle name="20% - Accent6 2" xfId="57"/>
    <cellStyle name="20% - Акцент1 2" xfId="22"/>
    <cellStyle name="20% - Акцент2 2" xfId="26"/>
    <cellStyle name="20% - Акцент3 2" xfId="30"/>
    <cellStyle name="20% - Акцент4 2" xfId="34"/>
    <cellStyle name="20% - Акцент5 2" xfId="38"/>
    <cellStyle name="20% - Акцент6 2" xfId="42"/>
    <cellStyle name="40% - Accent1 2" xfId="48"/>
    <cellStyle name="40% - Accent2 2" xfId="50"/>
    <cellStyle name="40% - Accent3 2" xfId="52"/>
    <cellStyle name="40% - Accent4 2" xfId="54"/>
    <cellStyle name="40% - Accent5 2" xfId="56"/>
    <cellStyle name="40% - Accent6 2" xfId="58"/>
    <cellStyle name="40% - Акцент1 2" xfId="23"/>
    <cellStyle name="40% - Акцент2 2" xfId="27"/>
    <cellStyle name="40% - Акцент3 2" xfId="31"/>
    <cellStyle name="40% - Акцент4 2" xfId="35"/>
    <cellStyle name="40% - Акцент5 2" xfId="39"/>
    <cellStyle name="40% - Акцент6 2" xfId="43"/>
    <cellStyle name="60% - Акцент1 2" xfId="24"/>
    <cellStyle name="60% - Акцент2 2" xfId="28"/>
    <cellStyle name="60% - Акцент3 2" xfId="32"/>
    <cellStyle name="60% - Акцент4 2" xfId="36"/>
    <cellStyle name="60% - Акцент5 2" xfId="40"/>
    <cellStyle name="60% - Акцент6 2" xfId="44"/>
    <cellStyle name="Comma" xfId="1" builtinId="3"/>
    <cellStyle name="Comma 15" xfId="59"/>
    <cellStyle name="Normal" xfId="0" builtinId="0"/>
    <cellStyle name="Normal 3" xfId="3"/>
    <cellStyle name="Note" xfId="2" builtinId="10" customBuiltin="1"/>
    <cellStyle name="Note 2" xfId="46"/>
    <cellStyle name="SN_241" xfId="45"/>
    <cellStyle name="Акцент1 2" xfId="21"/>
    <cellStyle name="Акцент2 2" xfId="25"/>
    <cellStyle name="Акцент3 2" xfId="29"/>
    <cellStyle name="Акцент4 2" xfId="33"/>
    <cellStyle name="Акцент5 2" xfId="37"/>
    <cellStyle name="Акцент6 2" xfId="41"/>
    <cellStyle name="Ввод  2" xfId="13"/>
    <cellStyle name="Вывод 2" xfId="14"/>
    <cellStyle name="Вычисление 2" xfId="15"/>
    <cellStyle name="Заголовок 1 2" xfId="6"/>
    <cellStyle name="Заголовок 2 2" xfId="7"/>
    <cellStyle name="Заголовок 3 2" xfId="8"/>
    <cellStyle name="Заголовок 4 2" xfId="9"/>
    <cellStyle name="Итог 2" xfId="20"/>
    <cellStyle name="Контрольная ячейка 2" xfId="17"/>
    <cellStyle name="Название 2" xfId="5"/>
    <cellStyle name="Нейтральный 2" xfId="12"/>
    <cellStyle name="Обычный 2" xfId="4"/>
    <cellStyle name="Плохой 2" xfId="11"/>
    <cellStyle name="Пояснение 2" xfId="19"/>
    <cellStyle name="Связанная ячейка 2" xfId="16"/>
    <cellStyle name="Текст предупреждения 2" xfId="18"/>
    <cellStyle name="Хороший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-4-Karavarman_aparat202-2027-19.02.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5-դատդեպ-փոստային"/>
      <sheetName val="6-դատդեպ-կապ"/>
      <sheetName val="4-փոստային կապ"/>
      <sheetName val="5-ԿԱՊ"/>
      <sheetName val="8-էլ-էներգիա-ջեռուցում (2)"/>
      <sheetName val="8-էլ-էներգիա-ջեռուցում"/>
      <sheetName val="7-էլ-էներգիա"/>
      <sheetName val="9-գազով ջեռուցում"/>
      <sheetName val="10-գործուղում"/>
      <sheetName val="13համազգեստ"/>
      <sheetName val="11-ավտոմեքենա"/>
      <sheetName val="12-վարչական սարքավորումներ"/>
      <sheetName val="14տարածքներ "/>
      <sheetName val="15ընթացիկ նորոգում"/>
      <sheetName val="16վերապատրաստում"/>
      <sheetName val="17կառուցվածք"/>
      <sheetName val="18հաստիքացուցակ"/>
      <sheetName val="31աշխատավարձի ֆոնդ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/>
      <sheetData sheetId="1">
        <row r="20">
          <cell r="H20">
            <v>681514.56912</v>
          </cell>
          <cell r="L20">
            <v>691353.09114666667</v>
          </cell>
          <cell r="M20">
            <v>706902.32519999996</v>
          </cell>
        </row>
        <row r="21">
          <cell r="H21">
            <v>94608.224786666658</v>
          </cell>
          <cell r="L21">
            <v>94986.778047777771</v>
          </cell>
          <cell r="M21">
            <v>95345.227386129627</v>
          </cell>
        </row>
        <row r="22">
          <cell r="H22">
            <v>53461.53793333334</v>
          </cell>
          <cell r="L22">
            <v>54616.260832222215</v>
          </cell>
          <cell r="M22">
            <v>55593.803813870371</v>
          </cell>
        </row>
        <row r="23">
          <cell r="H23">
            <v>23311.632660155003</v>
          </cell>
          <cell r="L23">
            <v>23311.632660155003</v>
          </cell>
          <cell r="M23">
            <v>23311.632660155003</v>
          </cell>
        </row>
        <row r="28">
          <cell r="H28">
            <v>1719.67848</v>
          </cell>
          <cell r="L28">
            <v>1719.67848</v>
          </cell>
          <cell r="M28">
            <v>1719.67848</v>
          </cell>
        </row>
        <row r="32">
          <cell r="H32">
            <v>8787.4</v>
          </cell>
          <cell r="L32">
            <v>8787.4</v>
          </cell>
          <cell r="M32">
            <v>8787.4</v>
          </cell>
        </row>
        <row r="33">
          <cell r="H33">
            <v>240</v>
          </cell>
          <cell r="L33">
            <v>240</v>
          </cell>
          <cell r="M33">
            <v>240</v>
          </cell>
        </row>
        <row r="38">
          <cell r="H38">
            <v>29653.81</v>
          </cell>
          <cell r="L38">
            <v>29653.81</v>
          </cell>
          <cell r="M38">
            <v>29653.81</v>
          </cell>
        </row>
        <row r="39">
          <cell r="H39">
            <v>1359.9745800000001</v>
          </cell>
          <cell r="L39">
            <v>1359.9745800000001</v>
          </cell>
          <cell r="M39">
            <v>1359.9745800000001</v>
          </cell>
        </row>
        <row r="41">
          <cell r="H41">
            <v>5977.6</v>
          </cell>
          <cell r="L41">
            <v>5977.6</v>
          </cell>
          <cell r="M41">
            <v>5977.6</v>
          </cell>
        </row>
        <row r="42">
          <cell r="H42">
            <v>427</v>
          </cell>
          <cell r="L42">
            <v>427</v>
          </cell>
          <cell r="M42">
            <v>427</v>
          </cell>
        </row>
        <row r="43">
          <cell r="H43">
            <v>2054.6</v>
          </cell>
          <cell r="L43">
            <v>2054.6</v>
          </cell>
          <cell r="M43">
            <v>2054.6</v>
          </cell>
        </row>
        <row r="44">
          <cell r="H44">
            <v>6000</v>
          </cell>
          <cell r="L44">
            <v>6000</v>
          </cell>
          <cell r="M44">
            <v>6000</v>
          </cell>
        </row>
        <row r="45">
          <cell r="H45">
            <v>14100</v>
          </cell>
          <cell r="L45">
            <v>14100</v>
          </cell>
          <cell r="M45">
            <v>14100</v>
          </cell>
        </row>
        <row r="46">
          <cell r="H46">
            <v>500</v>
          </cell>
          <cell r="L46">
            <v>500</v>
          </cell>
          <cell r="M46">
            <v>500</v>
          </cell>
        </row>
        <row r="47">
          <cell r="H47">
            <v>471</v>
          </cell>
          <cell r="L47">
            <v>471</v>
          </cell>
          <cell r="M47">
            <v>471</v>
          </cell>
        </row>
        <row r="48">
          <cell r="H48">
            <v>1000</v>
          </cell>
          <cell r="L48">
            <v>1000</v>
          </cell>
          <cell r="M48">
            <v>1000</v>
          </cell>
        </row>
        <row r="49">
          <cell r="H49">
            <v>4581.8</v>
          </cell>
          <cell r="L49">
            <v>4581.8</v>
          </cell>
          <cell r="M49">
            <v>4581.8</v>
          </cell>
        </row>
        <row r="50">
          <cell r="H50">
            <v>3901</v>
          </cell>
          <cell r="L50">
            <v>3901</v>
          </cell>
          <cell r="M50">
            <v>3901</v>
          </cell>
        </row>
        <row r="54">
          <cell r="H54">
            <v>4441.58</v>
          </cell>
          <cell r="L54">
            <v>4441.58</v>
          </cell>
          <cell r="M54">
            <v>4441.58</v>
          </cell>
        </row>
        <row r="58">
          <cell r="H58">
            <v>725</v>
          </cell>
          <cell r="L58">
            <v>725</v>
          </cell>
          <cell r="M58">
            <v>725</v>
          </cell>
        </row>
        <row r="59">
          <cell r="H59">
            <v>4868.1480000000001</v>
          </cell>
          <cell r="L59">
            <v>4868.1480000000001</v>
          </cell>
          <cell r="M59">
            <v>4868.1480000000001</v>
          </cell>
        </row>
        <row r="61">
          <cell r="H61">
            <v>1721.588</v>
          </cell>
          <cell r="L61">
            <v>1721.588</v>
          </cell>
          <cell r="M61">
            <v>1721.588</v>
          </cell>
        </row>
        <row r="62">
          <cell r="H62">
            <v>3000</v>
          </cell>
          <cell r="L62">
            <v>3000</v>
          </cell>
          <cell r="M62">
            <v>3000</v>
          </cell>
        </row>
        <row r="71">
          <cell r="H71">
            <v>2263.0752000000002</v>
          </cell>
          <cell r="L71">
            <v>1303.0752</v>
          </cell>
          <cell r="M71">
            <v>1303.0752</v>
          </cell>
        </row>
        <row r="84">
          <cell r="H84">
            <v>22596</v>
          </cell>
          <cell r="L84">
            <v>11696</v>
          </cell>
          <cell r="M84">
            <v>11696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3"/>
  <sheetViews>
    <sheetView tabSelected="1" topLeftCell="A19" zoomScaleNormal="100" workbookViewId="0">
      <selection activeCell="H33" sqref="H33:H38"/>
    </sheetView>
  </sheetViews>
  <sheetFormatPr defaultRowHeight="15" x14ac:dyDescent="0.25"/>
  <cols>
    <col min="1" max="1" width="6.140625" customWidth="1"/>
    <col min="2" max="2" width="15.42578125" customWidth="1"/>
    <col min="3" max="3" width="17.28515625" customWidth="1"/>
    <col min="4" max="4" width="46.85546875" customWidth="1"/>
    <col min="5" max="5" width="16.85546875" style="84" customWidth="1"/>
    <col min="6" max="6" width="18" style="84" customWidth="1"/>
    <col min="7" max="9" width="15.85546875" style="84" customWidth="1"/>
  </cols>
  <sheetData>
    <row r="1" spans="1:12" x14ac:dyDescent="0.25">
      <c r="A1" s="4" t="s">
        <v>76</v>
      </c>
    </row>
    <row r="2" spans="1:12" x14ac:dyDescent="0.25">
      <c r="A2" s="8"/>
      <c r="B2" s="8"/>
      <c r="C2" s="8"/>
      <c r="D2" s="8"/>
      <c r="E2" s="93"/>
      <c r="F2" s="93"/>
      <c r="G2" s="93"/>
      <c r="H2" s="93"/>
      <c r="I2" s="93"/>
      <c r="J2" s="8"/>
      <c r="K2" s="8"/>
      <c r="L2" s="8"/>
    </row>
    <row r="3" spans="1:12" ht="15" customHeight="1" x14ac:dyDescent="0.25">
      <c r="B3" s="159" t="s">
        <v>95</v>
      </c>
      <c r="C3" s="160"/>
      <c r="D3" s="162" t="s">
        <v>134</v>
      </c>
      <c r="E3" s="163"/>
      <c r="F3" s="163"/>
      <c r="G3" s="163"/>
      <c r="H3" s="163"/>
      <c r="I3" s="164"/>
    </row>
    <row r="5" spans="1:12" x14ac:dyDescent="0.25">
      <c r="A5" s="15" t="s">
        <v>3</v>
      </c>
      <c r="B5" s="16"/>
      <c r="C5" s="16"/>
      <c r="D5" s="17"/>
      <c r="E5" s="94"/>
      <c r="F5" s="94"/>
      <c r="G5" s="94"/>
      <c r="H5" s="94"/>
      <c r="I5" s="94"/>
      <c r="J5" s="14"/>
      <c r="K5" s="14"/>
      <c r="L5" s="14"/>
    </row>
    <row r="7" spans="1:12" x14ac:dyDescent="0.25">
      <c r="A7" s="22" t="s">
        <v>96</v>
      </c>
    </row>
    <row r="8" spans="1:12" ht="66.75" customHeight="1" x14ac:dyDescent="0.25">
      <c r="B8" s="161" t="s">
        <v>133</v>
      </c>
      <c r="C8" s="161"/>
      <c r="D8" s="161"/>
      <c r="E8" s="161"/>
      <c r="F8" s="161"/>
      <c r="G8" s="161"/>
      <c r="H8" s="161"/>
      <c r="I8" s="161"/>
    </row>
    <row r="10" spans="1:12" x14ac:dyDescent="0.25">
      <c r="A10" s="22" t="s">
        <v>97</v>
      </c>
    </row>
    <row r="11" spans="1:12" ht="37.5" customHeight="1" x14ac:dyDescent="0.25">
      <c r="B11" s="161" t="s">
        <v>135</v>
      </c>
      <c r="C11" s="161"/>
      <c r="D11" s="161"/>
      <c r="E11" s="161"/>
      <c r="F11" s="161"/>
      <c r="G11" s="161"/>
      <c r="H11" s="161"/>
      <c r="I11" s="161"/>
      <c r="J11" s="111"/>
    </row>
    <row r="13" spans="1:12" x14ac:dyDescent="0.25">
      <c r="A13" s="22" t="s">
        <v>98</v>
      </c>
    </row>
    <row r="14" spans="1:12" ht="36.75" customHeight="1" x14ac:dyDescent="0.25">
      <c r="B14" s="161" t="s">
        <v>136</v>
      </c>
      <c r="C14" s="161"/>
      <c r="D14" s="161"/>
      <c r="E14" s="161"/>
      <c r="F14" s="161"/>
      <c r="G14" s="161"/>
      <c r="H14" s="161"/>
      <c r="I14" s="161"/>
    </row>
    <row r="16" spans="1:12" x14ac:dyDescent="0.25">
      <c r="A16" s="22" t="s">
        <v>99</v>
      </c>
    </row>
    <row r="17" spans="1:9" ht="30.75" customHeight="1" x14ac:dyDescent="0.25">
      <c r="B17" s="161" t="s">
        <v>137</v>
      </c>
      <c r="C17" s="161"/>
      <c r="D17" s="161"/>
      <c r="E17" s="161"/>
      <c r="F17" s="161"/>
      <c r="G17" s="161"/>
      <c r="H17" s="161"/>
      <c r="I17" s="161"/>
    </row>
    <row r="20" spans="1:9" x14ac:dyDescent="0.25">
      <c r="A20" s="15" t="s">
        <v>4</v>
      </c>
      <c r="B20" s="16"/>
      <c r="C20" s="16"/>
      <c r="D20" s="17"/>
      <c r="E20" s="94"/>
      <c r="F20" s="94"/>
      <c r="G20" s="94"/>
      <c r="H20" s="94"/>
      <c r="I20" s="94"/>
    </row>
    <row r="22" spans="1:9" ht="25.5" customHeight="1" x14ac:dyDescent="0.25">
      <c r="B22" s="169" t="s">
        <v>100</v>
      </c>
      <c r="C22" s="169"/>
      <c r="D22" s="169" t="s">
        <v>5</v>
      </c>
      <c r="E22" s="155" t="s">
        <v>191</v>
      </c>
      <c r="F22" s="155" t="s">
        <v>192</v>
      </c>
      <c r="G22" s="155" t="s">
        <v>193</v>
      </c>
      <c r="H22" s="155" t="s">
        <v>194</v>
      </c>
      <c r="I22" s="155" t="s">
        <v>195</v>
      </c>
    </row>
    <row r="23" spans="1:9" x14ac:dyDescent="0.25">
      <c r="B23" s="19" t="s">
        <v>6</v>
      </c>
      <c r="C23" s="19" t="s">
        <v>102</v>
      </c>
      <c r="D23" s="170"/>
      <c r="E23" s="156"/>
      <c r="F23" s="156"/>
      <c r="G23" s="156"/>
      <c r="H23" s="156"/>
      <c r="I23" s="156"/>
    </row>
    <row r="24" spans="1:9" x14ac:dyDescent="0.25">
      <c r="B24" s="34" t="s">
        <v>6</v>
      </c>
      <c r="C24" s="35"/>
      <c r="D24" s="36"/>
      <c r="E24" s="95"/>
      <c r="F24" s="95"/>
      <c r="G24" s="96"/>
      <c r="H24" s="96"/>
      <c r="I24" s="96"/>
    </row>
    <row r="25" spans="1:9" x14ac:dyDescent="0.25">
      <c r="B25" s="168" t="s">
        <v>138</v>
      </c>
      <c r="C25" s="167" t="s">
        <v>74</v>
      </c>
      <c r="D25" s="20" t="s">
        <v>7</v>
      </c>
      <c r="E25" s="157">
        <f>+E33+E41</f>
        <v>919866.00000000012</v>
      </c>
      <c r="F25" s="157">
        <f t="shared" ref="F25:G25" si="0">+F33+F41</f>
        <v>956421.1</v>
      </c>
      <c r="G25" s="157">
        <f t="shared" si="0"/>
        <v>973285.21876015502</v>
      </c>
      <c r="H25" s="157">
        <f t="shared" ref="H25:I25" si="1">+H33+H41</f>
        <v>972797.01694682171</v>
      </c>
      <c r="I25" s="157">
        <f t="shared" si="1"/>
        <v>989682.24332015507</v>
      </c>
    </row>
    <row r="26" spans="1:9" x14ac:dyDescent="0.25">
      <c r="B26" s="166"/>
      <c r="C26" s="165"/>
      <c r="D26" s="79" t="s">
        <v>139</v>
      </c>
      <c r="E26" s="154"/>
      <c r="F26" s="154"/>
      <c r="G26" s="154"/>
      <c r="H26" s="154"/>
      <c r="I26" s="154"/>
    </row>
    <row r="27" spans="1:9" x14ac:dyDescent="0.25">
      <c r="B27" s="166"/>
      <c r="C27" s="165"/>
      <c r="D27" s="9" t="s">
        <v>8</v>
      </c>
      <c r="E27" s="154"/>
      <c r="F27" s="154"/>
      <c r="G27" s="154"/>
      <c r="H27" s="154"/>
      <c r="I27" s="154"/>
    </row>
    <row r="28" spans="1:9" ht="42" x14ac:dyDescent="0.25">
      <c r="B28" s="166"/>
      <c r="C28" s="165"/>
      <c r="D28" s="79" t="s">
        <v>140</v>
      </c>
      <c r="E28" s="154"/>
      <c r="F28" s="154"/>
      <c r="G28" s="154"/>
      <c r="H28" s="154"/>
      <c r="I28" s="154"/>
    </row>
    <row r="29" spans="1:9" x14ac:dyDescent="0.25">
      <c r="B29" s="166"/>
      <c r="C29" s="165"/>
      <c r="D29" s="9" t="s">
        <v>9</v>
      </c>
      <c r="E29" s="154"/>
      <c r="F29" s="154"/>
      <c r="G29" s="154"/>
      <c r="H29" s="154"/>
      <c r="I29" s="154"/>
    </row>
    <row r="30" spans="1:9" ht="31.5" x14ac:dyDescent="0.25">
      <c r="B30" s="171"/>
      <c r="C30" s="172"/>
      <c r="D30" s="79" t="s">
        <v>141</v>
      </c>
      <c r="E30" s="158"/>
      <c r="F30" s="158"/>
      <c r="G30" s="158"/>
      <c r="H30" s="158"/>
      <c r="I30" s="158"/>
    </row>
    <row r="31" spans="1:9" ht="15" customHeight="1" x14ac:dyDescent="0.25">
      <c r="B31" s="37" t="s">
        <v>101</v>
      </c>
      <c r="C31" s="38"/>
      <c r="D31" s="39"/>
      <c r="E31" s="97"/>
      <c r="F31" s="97"/>
      <c r="G31" s="98"/>
      <c r="H31" s="98"/>
      <c r="I31" s="98"/>
    </row>
    <row r="32" spans="1:9" x14ac:dyDescent="0.25">
      <c r="B32" s="40"/>
      <c r="C32" s="41" t="s">
        <v>75</v>
      </c>
      <c r="D32" s="35"/>
      <c r="E32" s="95"/>
      <c r="F32" s="95"/>
      <c r="G32" s="96"/>
      <c r="H32" s="96"/>
      <c r="I32" s="96"/>
    </row>
    <row r="33" spans="2:10" x14ac:dyDescent="0.25">
      <c r="B33" s="167" t="s">
        <v>74</v>
      </c>
      <c r="C33" s="168" t="s">
        <v>142</v>
      </c>
      <c r="D33" s="20" t="s">
        <v>10</v>
      </c>
      <c r="E33" s="157">
        <f>+'Հ4 '!H8</f>
        <v>911392.40000000014</v>
      </c>
      <c r="F33" s="157">
        <f>+'Հ4 '!I8</f>
        <v>951728.1</v>
      </c>
      <c r="G33" s="157">
        <f>+'Հ4 '!J8</f>
        <v>950689.21876015502</v>
      </c>
      <c r="H33" s="157">
        <f>+'Հ4 '!K8</f>
        <v>961101.01694682171</v>
      </c>
      <c r="I33" s="157">
        <f>+'Հ4 '!L8</f>
        <v>977986.24332015507</v>
      </c>
    </row>
    <row r="34" spans="2:10" ht="31.5" x14ac:dyDescent="0.25">
      <c r="B34" s="165"/>
      <c r="C34" s="166"/>
      <c r="D34" s="79" t="s">
        <v>144</v>
      </c>
      <c r="E34" s="154"/>
      <c r="F34" s="154"/>
      <c r="G34" s="154"/>
      <c r="H34" s="154"/>
      <c r="I34" s="154"/>
    </row>
    <row r="35" spans="2:10" x14ac:dyDescent="0.25">
      <c r="B35" s="165"/>
      <c r="C35" s="166"/>
      <c r="D35" s="9" t="s">
        <v>11</v>
      </c>
      <c r="E35" s="154"/>
      <c r="F35" s="154"/>
      <c r="G35" s="154"/>
      <c r="H35" s="154"/>
      <c r="I35" s="154"/>
    </row>
    <row r="36" spans="2:10" ht="52.5" x14ac:dyDescent="0.25">
      <c r="B36" s="165"/>
      <c r="C36" s="166"/>
      <c r="D36" s="79" t="s">
        <v>145</v>
      </c>
      <c r="E36" s="154"/>
      <c r="F36" s="154"/>
      <c r="G36" s="154"/>
      <c r="H36" s="154"/>
      <c r="I36" s="154"/>
    </row>
    <row r="37" spans="2:10" x14ac:dyDescent="0.25">
      <c r="B37" s="165"/>
      <c r="C37" s="166"/>
      <c r="D37" s="9" t="s">
        <v>103</v>
      </c>
      <c r="E37" s="154"/>
      <c r="F37" s="154"/>
      <c r="G37" s="154"/>
      <c r="H37" s="154"/>
      <c r="I37" s="154"/>
    </row>
    <row r="38" spans="2:10" x14ac:dyDescent="0.25">
      <c r="B38" s="165"/>
      <c r="C38" s="166"/>
      <c r="D38" s="79" t="s">
        <v>146</v>
      </c>
      <c r="E38" s="154"/>
      <c r="F38" s="154"/>
      <c r="G38" s="154"/>
      <c r="H38" s="154"/>
      <c r="I38" s="154"/>
    </row>
    <row r="39" spans="2:10" hidden="1" x14ac:dyDescent="0.25">
      <c r="B39" s="10" t="s">
        <v>0</v>
      </c>
      <c r="C39" s="10" t="s">
        <v>1</v>
      </c>
      <c r="D39" s="10" t="s">
        <v>1</v>
      </c>
      <c r="E39" s="99" t="s">
        <v>1</v>
      </c>
      <c r="F39" s="99" t="s">
        <v>1</v>
      </c>
      <c r="G39" s="99" t="s">
        <v>1</v>
      </c>
      <c r="H39" s="99" t="s">
        <v>1</v>
      </c>
      <c r="I39" s="99" t="s">
        <v>1</v>
      </c>
    </row>
    <row r="40" spans="2:10" x14ac:dyDescent="0.25">
      <c r="B40" s="40"/>
      <c r="C40" s="41" t="s">
        <v>12</v>
      </c>
      <c r="D40" s="35"/>
      <c r="E40" s="95"/>
      <c r="F40" s="95"/>
      <c r="G40" s="95"/>
      <c r="H40" s="95"/>
      <c r="I40" s="95"/>
      <c r="J40" s="111"/>
    </row>
    <row r="41" spans="2:10" ht="15" customHeight="1" x14ac:dyDescent="0.25">
      <c r="B41" s="165" t="s">
        <v>74</v>
      </c>
      <c r="C41" s="166" t="s">
        <v>143</v>
      </c>
      <c r="D41" s="9" t="s">
        <v>10</v>
      </c>
      <c r="E41" s="154">
        <f>+'Հ4 '!H41</f>
        <v>8473.6</v>
      </c>
      <c r="F41" s="154">
        <f>+'Հ4 '!I41</f>
        <v>4693</v>
      </c>
      <c r="G41" s="154">
        <f>+'Հ4 '!J41</f>
        <v>22596</v>
      </c>
      <c r="H41" s="154">
        <f>+'Հ4 '!K41</f>
        <v>11696</v>
      </c>
      <c r="I41" s="154">
        <f>+'Հ4 '!L41</f>
        <v>11696</v>
      </c>
    </row>
    <row r="42" spans="2:10" ht="21" x14ac:dyDescent="0.25">
      <c r="B42" s="165"/>
      <c r="C42" s="166"/>
      <c r="D42" s="79" t="s">
        <v>147</v>
      </c>
      <c r="E42" s="154"/>
      <c r="F42" s="154"/>
      <c r="G42" s="154"/>
      <c r="H42" s="154"/>
      <c r="I42" s="154"/>
    </row>
    <row r="43" spans="2:10" x14ac:dyDescent="0.25">
      <c r="B43" s="165"/>
      <c r="C43" s="166"/>
      <c r="D43" s="9" t="s">
        <v>11</v>
      </c>
      <c r="E43" s="154"/>
      <c r="F43" s="154"/>
      <c r="G43" s="154"/>
      <c r="H43" s="154"/>
      <c r="I43" s="154"/>
    </row>
    <row r="44" spans="2:10" ht="31.5" x14ac:dyDescent="0.25">
      <c r="B44" s="165"/>
      <c r="C44" s="166"/>
      <c r="D44" s="79" t="s">
        <v>177</v>
      </c>
      <c r="E44" s="154"/>
      <c r="F44" s="154"/>
      <c r="G44" s="154"/>
      <c r="H44" s="154"/>
      <c r="I44" s="154"/>
    </row>
    <row r="45" spans="2:10" x14ac:dyDescent="0.25">
      <c r="B45" s="165"/>
      <c r="C45" s="166"/>
      <c r="D45" s="9" t="s">
        <v>13</v>
      </c>
      <c r="E45" s="154"/>
      <c r="F45" s="154"/>
      <c r="G45" s="154"/>
      <c r="H45" s="154"/>
      <c r="I45" s="154"/>
    </row>
    <row r="46" spans="2:10" ht="21" x14ac:dyDescent="0.25">
      <c r="B46" s="165"/>
      <c r="C46" s="166"/>
      <c r="D46" s="79" t="s">
        <v>148</v>
      </c>
      <c r="E46" s="154"/>
      <c r="F46" s="154"/>
      <c r="G46" s="154"/>
      <c r="H46" s="154"/>
      <c r="I46" s="154"/>
    </row>
    <row r="47" spans="2:10" hidden="1" x14ac:dyDescent="0.25">
      <c r="B47" s="10" t="s">
        <v>0</v>
      </c>
      <c r="C47" s="10" t="s">
        <v>1</v>
      </c>
      <c r="D47" s="10" t="s">
        <v>2</v>
      </c>
      <c r="E47" s="99" t="s">
        <v>1</v>
      </c>
      <c r="F47" s="99" t="s">
        <v>1</v>
      </c>
      <c r="G47" s="99" t="s">
        <v>1</v>
      </c>
      <c r="H47" s="99" t="s">
        <v>1</v>
      </c>
      <c r="I47" s="99" t="s">
        <v>1</v>
      </c>
    </row>
    <row r="48" spans="2:10" hidden="1" x14ac:dyDescent="0.25">
      <c r="B48" s="40"/>
      <c r="C48" s="41" t="s">
        <v>14</v>
      </c>
      <c r="D48" s="35"/>
      <c r="E48" s="95"/>
      <c r="F48" s="95"/>
      <c r="G48" s="95"/>
      <c r="H48" s="95"/>
      <c r="I48" s="95"/>
    </row>
    <row r="49" spans="2:9" ht="15" hidden="1" customHeight="1" x14ac:dyDescent="0.25">
      <c r="B49" s="165" t="s">
        <v>74</v>
      </c>
      <c r="C49" s="166"/>
      <c r="D49" s="9" t="s">
        <v>10</v>
      </c>
      <c r="E49" s="154"/>
      <c r="F49" s="154"/>
      <c r="G49" s="154"/>
      <c r="H49" s="154"/>
      <c r="I49" s="154"/>
    </row>
    <row r="50" spans="2:9" ht="15" hidden="1" customHeight="1" x14ac:dyDescent="0.25">
      <c r="B50" s="165"/>
      <c r="C50" s="166"/>
      <c r="D50" s="21"/>
      <c r="E50" s="154"/>
      <c r="F50" s="154"/>
      <c r="G50" s="154"/>
      <c r="H50" s="154"/>
      <c r="I50" s="154"/>
    </row>
    <row r="51" spans="2:9" ht="15" hidden="1" customHeight="1" x14ac:dyDescent="0.25">
      <c r="B51" s="165"/>
      <c r="C51" s="166"/>
      <c r="D51" s="9" t="s">
        <v>11</v>
      </c>
      <c r="E51" s="154"/>
      <c r="F51" s="154"/>
      <c r="G51" s="154"/>
      <c r="H51" s="154"/>
      <c r="I51" s="154"/>
    </row>
    <row r="52" spans="2:9" ht="15" hidden="1" customHeight="1" x14ac:dyDescent="0.25">
      <c r="B52" s="165"/>
      <c r="C52" s="166"/>
      <c r="D52" s="21"/>
      <c r="E52" s="154"/>
      <c r="F52" s="154"/>
      <c r="G52" s="154"/>
      <c r="H52" s="154"/>
      <c r="I52" s="154"/>
    </row>
    <row r="53" spans="2:9" ht="15" hidden="1" customHeight="1" x14ac:dyDescent="0.25">
      <c r="B53" s="165"/>
      <c r="C53" s="166"/>
      <c r="D53" s="9" t="s">
        <v>13</v>
      </c>
      <c r="E53" s="154"/>
      <c r="F53" s="154"/>
      <c r="G53" s="154"/>
      <c r="H53" s="154"/>
      <c r="I53" s="154"/>
    </row>
    <row r="54" spans="2:9" ht="15" hidden="1" customHeight="1" x14ac:dyDescent="0.25">
      <c r="B54" s="165"/>
      <c r="C54" s="166"/>
      <c r="D54" s="21"/>
      <c r="E54" s="154"/>
      <c r="F54" s="154"/>
      <c r="G54" s="154"/>
      <c r="H54" s="154"/>
      <c r="I54" s="154"/>
    </row>
    <row r="55" spans="2:9" hidden="1" x14ac:dyDescent="0.25">
      <c r="B55" s="10" t="s">
        <v>0</v>
      </c>
      <c r="C55" s="10" t="s">
        <v>1</v>
      </c>
      <c r="D55" s="10" t="s">
        <v>2</v>
      </c>
      <c r="E55" s="99" t="s">
        <v>1</v>
      </c>
      <c r="F55" s="99" t="s">
        <v>1</v>
      </c>
      <c r="G55" s="99" t="s">
        <v>1</v>
      </c>
      <c r="H55" s="99" t="s">
        <v>1</v>
      </c>
      <c r="I55" s="99" t="s">
        <v>1</v>
      </c>
    </row>
    <row r="56" spans="2:9" hidden="1" x14ac:dyDescent="0.25">
      <c r="B56" s="40"/>
      <c r="C56" s="41" t="s">
        <v>15</v>
      </c>
      <c r="D56" s="35"/>
      <c r="E56" s="95"/>
      <c r="F56" s="95"/>
      <c r="G56" s="95"/>
      <c r="H56" s="95"/>
      <c r="I56" s="95"/>
    </row>
    <row r="57" spans="2:9" ht="15" hidden="1" customHeight="1" x14ac:dyDescent="0.25">
      <c r="B57" s="165" t="s">
        <v>74</v>
      </c>
      <c r="C57" s="166"/>
      <c r="D57" s="9" t="s">
        <v>10</v>
      </c>
      <c r="E57" s="154"/>
      <c r="F57" s="154"/>
      <c r="G57" s="154"/>
      <c r="H57" s="154"/>
      <c r="I57" s="154"/>
    </row>
    <row r="58" spans="2:9" ht="15" hidden="1" customHeight="1" x14ac:dyDescent="0.25">
      <c r="B58" s="165"/>
      <c r="C58" s="166"/>
      <c r="D58" s="21"/>
      <c r="E58" s="154"/>
      <c r="F58" s="154"/>
      <c r="G58" s="154"/>
      <c r="H58" s="154"/>
      <c r="I58" s="154"/>
    </row>
    <row r="59" spans="2:9" ht="15" hidden="1" customHeight="1" x14ac:dyDescent="0.25">
      <c r="B59" s="165"/>
      <c r="C59" s="166"/>
      <c r="D59" s="9" t="s">
        <v>11</v>
      </c>
      <c r="E59" s="154"/>
      <c r="F59" s="154"/>
      <c r="G59" s="154"/>
      <c r="H59" s="154"/>
      <c r="I59" s="154"/>
    </row>
    <row r="60" spans="2:9" ht="15" hidden="1" customHeight="1" x14ac:dyDescent="0.25">
      <c r="B60" s="165"/>
      <c r="C60" s="166"/>
      <c r="D60" s="21"/>
      <c r="E60" s="154"/>
      <c r="F60" s="154"/>
      <c r="G60" s="154"/>
      <c r="H60" s="154"/>
      <c r="I60" s="154"/>
    </row>
    <row r="61" spans="2:9" ht="15" hidden="1" customHeight="1" x14ac:dyDescent="0.25">
      <c r="B61" s="165"/>
      <c r="C61" s="166"/>
      <c r="D61" s="9" t="s">
        <v>13</v>
      </c>
      <c r="E61" s="154"/>
      <c r="F61" s="154"/>
      <c r="G61" s="154"/>
      <c r="H61" s="154"/>
      <c r="I61" s="154"/>
    </row>
    <row r="62" spans="2:9" ht="15" hidden="1" customHeight="1" x14ac:dyDescent="0.25">
      <c r="B62" s="165"/>
      <c r="C62" s="166"/>
      <c r="D62" s="21"/>
      <c r="E62" s="154"/>
      <c r="F62" s="154"/>
      <c r="G62" s="154"/>
      <c r="H62" s="154"/>
      <c r="I62" s="154"/>
    </row>
    <row r="63" spans="2:9" hidden="1" x14ac:dyDescent="0.25">
      <c r="B63" s="10" t="s">
        <v>0</v>
      </c>
      <c r="C63" s="10" t="s">
        <v>1</v>
      </c>
      <c r="D63" s="10" t="s">
        <v>2</v>
      </c>
      <c r="E63" s="99" t="s">
        <v>1</v>
      </c>
      <c r="F63" s="99" t="s">
        <v>1</v>
      </c>
      <c r="G63" s="99" t="s">
        <v>1</v>
      </c>
      <c r="H63" s="99" t="s">
        <v>1</v>
      </c>
      <c r="I63" s="99" t="s">
        <v>1</v>
      </c>
    </row>
  </sheetData>
  <mergeCells count="48">
    <mergeCell ref="F25:F30"/>
    <mergeCell ref="G25:G30"/>
    <mergeCell ref="E22:E23"/>
    <mergeCell ref="F22:F23"/>
    <mergeCell ref="G22:G23"/>
    <mergeCell ref="B22:C22"/>
    <mergeCell ref="D22:D23"/>
    <mergeCell ref="B25:B30"/>
    <mergeCell ref="C25:C30"/>
    <mergeCell ref="E25:E30"/>
    <mergeCell ref="B33:B38"/>
    <mergeCell ref="C33:C38"/>
    <mergeCell ref="E33:E38"/>
    <mergeCell ref="F33:F38"/>
    <mergeCell ref="G33:G38"/>
    <mergeCell ref="B41:B46"/>
    <mergeCell ref="C41:C46"/>
    <mergeCell ref="E41:E46"/>
    <mergeCell ref="F41:F46"/>
    <mergeCell ref="G41:G46"/>
    <mergeCell ref="B49:B54"/>
    <mergeCell ref="C49:C54"/>
    <mergeCell ref="E49:E54"/>
    <mergeCell ref="F49:F54"/>
    <mergeCell ref="G49:G54"/>
    <mergeCell ref="B57:B62"/>
    <mergeCell ref="C57:C62"/>
    <mergeCell ref="E57:E62"/>
    <mergeCell ref="F57:F62"/>
    <mergeCell ref="G57:G62"/>
    <mergeCell ref="B3:C3"/>
    <mergeCell ref="B8:I8"/>
    <mergeCell ref="B11:I11"/>
    <mergeCell ref="B14:I14"/>
    <mergeCell ref="B17:I17"/>
    <mergeCell ref="D3:I3"/>
    <mergeCell ref="H22:H23"/>
    <mergeCell ref="I22:I23"/>
    <mergeCell ref="H25:H30"/>
    <mergeCell ref="I25:I30"/>
    <mergeCell ref="H33:H38"/>
    <mergeCell ref="I33:I38"/>
    <mergeCell ref="H41:H46"/>
    <mergeCell ref="I41:I46"/>
    <mergeCell ref="H49:H54"/>
    <mergeCell ref="I49:I54"/>
    <mergeCell ref="H57:H62"/>
    <mergeCell ref="I57:I62"/>
  </mergeCells>
  <pageMargins left="0.22" right="0.16" top="0.74803149606299213" bottom="0.24" header="0.31496062992125984" footer="0.31496062992125984"/>
  <pageSetup paperSize="9" scale="8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H25" sqref="H25"/>
    </sheetView>
  </sheetViews>
  <sheetFormatPr defaultRowHeight="15" x14ac:dyDescent="0.25"/>
  <cols>
    <col min="2" max="2" width="16.28515625" customWidth="1"/>
    <col min="3" max="3" width="18.42578125" customWidth="1"/>
    <col min="4" max="4" width="30.7109375" customWidth="1"/>
    <col min="8" max="8" width="36.42578125" customWidth="1"/>
  </cols>
  <sheetData>
    <row r="1" spans="1:15" ht="32.25" customHeight="1" x14ac:dyDescent="0.25">
      <c r="A1" s="216" t="s">
        <v>125</v>
      </c>
      <c r="B1" s="216"/>
      <c r="C1" s="216"/>
      <c r="D1" s="216"/>
      <c r="E1" s="216"/>
      <c r="F1" s="216"/>
      <c r="G1" s="216"/>
      <c r="H1" s="216"/>
      <c r="I1" s="4"/>
      <c r="J1" s="4"/>
      <c r="K1" s="4"/>
      <c r="L1" s="4"/>
      <c r="M1" s="4"/>
      <c r="N1" s="4"/>
      <c r="O1" s="4"/>
    </row>
    <row r="2" spans="1:15" ht="17.25" customHeight="1" x14ac:dyDescent="0.25"/>
    <row r="3" spans="1:15" x14ac:dyDescent="0.25">
      <c r="B3" s="218" t="s">
        <v>126</v>
      </c>
      <c r="C3" s="218"/>
      <c r="D3" s="219"/>
      <c r="E3" s="219"/>
      <c r="F3" s="219"/>
      <c r="G3" s="219"/>
      <c r="H3" s="219"/>
    </row>
    <row r="4" spans="1:15" x14ac:dyDescent="0.25">
      <c r="B4" s="218" t="s">
        <v>127</v>
      </c>
      <c r="C4" s="218"/>
      <c r="D4" s="219"/>
      <c r="E4" s="219"/>
      <c r="F4" s="219"/>
      <c r="G4" s="219"/>
      <c r="H4" s="219"/>
    </row>
    <row r="5" spans="1:15" x14ac:dyDescent="0.25">
      <c r="B5" s="218" t="s">
        <v>128</v>
      </c>
      <c r="C5" s="218"/>
      <c r="D5" s="219"/>
      <c r="E5" s="219"/>
      <c r="F5" s="219"/>
      <c r="G5" s="219"/>
      <c r="H5" s="219"/>
    </row>
    <row r="6" spans="1:15" x14ac:dyDescent="0.25">
      <c r="B6" s="218" t="s">
        <v>129</v>
      </c>
      <c r="C6" s="218"/>
      <c r="D6" s="219"/>
      <c r="E6" s="219"/>
      <c r="F6" s="219"/>
      <c r="G6" s="219"/>
      <c r="H6" s="219"/>
    </row>
    <row r="9" spans="1:15" x14ac:dyDescent="0.25">
      <c r="A9" s="4" t="s">
        <v>64</v>
      </c>
    </row>
    <row r="10" spans="1:15" x14ac:dyDescent="0.25">
      <c r="B10" s="4"/>
    </row>
    <row r="11" spans="1:15" ht="25.5" customHeight="1" x14ac:dyDescent="0.25">
      <c r="B11" s="186" t="s">
        <v>30</v>
      </c>
      <c r="C11" s="186"/>
      <c r="D11" s="186" t="s">
        <v>65</v>
      </c>
      <c r="E11" s="186" t="s">
        <v>130</v>
      </c>
      <c r="F11" s="186"/>
      <c r="G11" s="186"/>
      <c r="H11" s="186" t="s">
        <v>131</v>
      </c>
    </row>
    <row r="12" spans="1:15" ht="28.5" customHeight="1" x14ac:dyDescent="0.25">
      <c r="B12" s="55" t="s">
        <v>6</v>
      </c>
      <c r="C12" s="55" t="s">
        <v>53</v>
      </c>
      <c r="D12" s="186"/>
      <c r="E12" s="55" t="s">
        <v>20</v>
      </c>
      <c r="F12" s="55" t="s">
        <v>25</v>
      </c>
      <c r="G12" s="55" t="s">
        <v>29</v>
      </c>
      <c r="H12" s="186"/>
    </row>
    <row r="13" spans="1:15" x14ac:dyDescent="0.25">
      <c r="B13" s="42"/>
      <c r="C13" s="42"/>
      <c r="D13" s="42"/>
      <c r="E13" s="43"/>
      <c r="F13" s="43"/>
      <c r="G13" s="43"/>
      <c r="H13" s="43"/>
    </row>
    <row r="14" spans="1:15" x14ac:dyDescent="0.25">
      <c r="B14" s="42"/>
      <c r="C14" s="42"/>
      <c r="D14" s="42"/>
      <c r="E14" s="43"/>
      <c r="F14" s="43"/>
      <c r="G14" s="43"/>
      <c r="H14" s="43"/>
    </row>
    <row r="15" spans="1:15" x14ac:dyDescent="0.25">
      <c r="B15" s="42"/>
      <c r="C15" s="42"/>
      <c r="D15" s="42"/>
      <c r="E15" s="43"/>
      <c r="F15" s="43"/>
      <c r="G15" s="43"/>
      <c r="H15" s="43"/>
    </row>
    <row r="16" spans="1:15" x14ac:dyDescent="0.25">
      <c r="B16" s="217" t="s">
        <v>34</v>
      </c>
      <c r="C16" s="217"/>
      <c r="D16" s="217"/>
      <c r="E16" s="55">
        <f>SUM(E13:E15)</f>
        <v>0</v>
      </c>
      <c r="F16" s="55">
        <f t="shared" ref="F16:G16" si="0">SUM(F13:F15)</f>
        <v>0</v>
      </c>
      <c r="G16" s="55">
        <f t="shared" si="0"/>
        <v>0</v>
      </c>
      <c r="H16" s="55" t="s">
        <v>74</v>
      </c>
    </row>
  </sheetData>
  <mergeCells count="14">
    <mergeCell ref="A1:H1"/>
    <mergeCell ref="B16:D16"/>
    <mergeCell ref="B11:C11"/>
    <mergeCell ref="D11:D12"/>
    <mergeCell ref="E11:G11"/>
    <mergeCell ref="H11:H12"/>
    <mergeCell ref="B3:C3"/>
    <mergeCell ref="B4:C4"/>
    <mergeCell ref="B5:C5"/>
    <mergeCell ref="B6:C6"/>
    <mergeCell ref="D3:H3"/>
    <mergeCell ref="D4:H4"/>
    <mergeCell ref="D5:H5"/>
    <mergeCell ref="D6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E5"/>
  <sheetViews>
    <sheetView zoomScale="115" zoomScaleNormal="115" workbookViewId="0">
      <selection activeCell="D15" sqref="D15"/>
    </sheetView>
  </sheetViews>
  <sheetFormatPr defaultRowHeight="15" x14ac:dyDescent="0.25"/>
  <cols>
    <col min="1" max="1" width="8.5703125" customWidth="1"/>
    <col min="2" max="2" width="32.42578125" customWidth="1"/>
    <col min="3" max="3" width="28.42578125" customWidth="1"/>
    <col min="4" max="4" width="37.28515625" customWidth="1"/>
    <col min="5" max="5" width="43.85546875" customWidth="1"/>
  </cols>
  <sheetData>
    <row r="1" spans="1:5" x14ac:dyDescent="0.25">
      <c r="A1" s="4" t="s">
        <v>94</v>
      </c>
      <c r="B1" s="4"/>
      <c r="C1" s="4"/>
      <c r="D1" s="4"/>
    </row>
    <row r="3" spans="1:5" ht="25.5" x14ac:dyDescent="0.25">
      <c r="B3" s="55" t="s">
        <v>66</v>
      </c>
      <c r="C3" s="55" t="s">
        <v>132</v>
      </c>
      <c r="D3" s="55" t="s">
        <v>67</v>
      </c>
      <c r="E3" s="55" t="s">
        <v>68</v>
      </c>
    </row>
    <row r="4" spans="1:5" ht="25.5" x14ac:dyDescent="0.25">
      <c r="B4" s="48" t="s">
        <v>155</v>
      </c>
      <c r="C4" s="48">
        <v>2</v>
      </c>
      <c r="D4" s="48" t="s">
        <v>157</v>
      </c>
      <c r="E4" s="48" t="s">
        <v>158</v>
      </c>
    </row>
    <row r="5" spans="1:5" ht="25.5" x14ac:dyDescent="0.25">
      <c r="B5" s="48" t="s">
        <v>156</v>
      </c>
      <c r="C5" s="48">
        <v>2</v>
      </c>
      <c r="D5" s="48" t="s">
        <v>157</v>
      </c>
      <c r="E5" s="48" t="s">
        <v>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G18" sqref="G18"/>
    </sheetView>
  </sheetViews>
  <sheetFormatPr defaultRowHeight="15" x14ac:dyDescent="0.25"/>
  <cols>
    <col min="1" max="1" width="6.140625" style="114" customWidth="1"/>
    <col min="2" max="2" width="15.42578125" style="114" customWidth="1"/>
    <col min="3" max="3" width="22.140625" style="114" customWidth="1"/>
    <col min="4" max="4" width="46.85546875" style="114" customWidth="1"/>
    <col min="5" max="5" width="16.85546875" style="114" customWidth="1"/>
    <col min="6" max="6" width="18" style="114" customWidth="1"/>
    <col min="7" max="7" width="15.85546875" style="114" customWidth="1"/>
    <col min="8" max="8" width="15" style="114" customWidth="1"/>
    <col min="9" max="9" width="15.85546875" style="114" customWidth="1"/>
    <col min="10" max="16384" width="9.140625" style="114"/>
  </cols>
  <sheetData>
    <row r="1" spans="1:12" x14ac:dyDescent="0.25">
      <c r="A1" s="116" t="s">
        <v>241</v>
      </c>
    </row>
    <row r="2" spans="1:12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5.5" customHeight="1" x14ac:dyDescent="0.25">
      <c r="B3" s="220" t="s">
        <v>100</v>
      </c>
      <c r="C3" s="221"/>
      <c r="D3" s="9" t="s">
        <v>5</v>
      </c>
      <c r="E3" s="9" t="s">
        <v>191</v>
      </c>
      <c r="F3" s="9" t="s">
        <v>192</v>
      </c>
      <c r="G3" s="9" t="s">
        <v>193</v>
      </c>
      <c r="H3" s="9" t="s">
        <v>194</v>
      </c>
      <c r="I3" s="9" t="s">
        <v>195</v>
      </c>
    </row>
    <row r="4" spans="1:12" ht="25.5" customHeight="1" x14ac:dyDescent="0.25">
      <c r="B4" s="145"/>
      <c r="C4" s="144"/>
      <c r="D4" s="20" t="s">
        <v>44</v>
      </c>
      <c r="E4" s="152">
        <f>E5</f>
        <v>919866.00000000012</v>
      </c>
      <c r="F4" s="152">
        <f t="shared" ref="F4:I4" si="0">F5</f>
        <v>956421.1</v>
      </c>
      <c r="G4" s="152">
        <f t="shared" si="0"/>
        <v>973285.21876015502</v>
      </c>
      <c r="H4" s="152">
        <f t="shared" si="0"/>
        <v>972797.01694682171</v>
      </c>
      <c r="I4" s="152">
        <f t="shared" si="0"/>
        <v>989682.24332015507</v>
      </c>
    </row>
    <row r="5" spans="1:12" x14ac:dyDescent="0.25">
      <c r="B5" s="143" t="s">
        <v>138</v>
      </c>
      <c r="C5" s="35"/>
      <c r="D5" s="149" t="s">
        <v>139</v>
      </c>
      <c r="E5" s="152">
        <f>SUM(E7:E8)</f>
        <v>919866.00000000012</v>
      </c>
      <c r="F5" s="152">
        <f>SUM(F7:F8)</f>
        <v>956421.1</v>
      </c>
      <c r="G5" s="152">
        <f>SUM(G7:G8)</f>
        <v>973285.21876015502</v>
      </c>
      <c r="H5" s="152">
        <f>SUM(H7:H8)</f>
        <v>972797.01694682171</v>
      </c>
      <c r="I5" s="152">
        <f>SUM(I7:I8)</f>
        <v>989682.24332015507</v>
      </c>
    </row>
    <row r="6" spans="1:12" ht="15" customHeight="1" x14ac:dyDescent="0.25">
      <c r="B6" s="37" t="s">
        <v>101</v>
      </c>
      <c r="C6" s="38"/>
      <c r="D6" s="39"/>
      <c r="E6" s="39"/>
      <c r="F6" s="39"/>
      <c r="G6" s="39"/>
      <c r="H6" s="39"/>
      <c r="I6" s="142"/>
    </row>
    <row r="7" spans="1:12" ht="31.5" x14ac:dyDescent="0.25">
      <c r="B7" s="21"/>
      <c r="C7" s="21" t="s">
        <v>142</v>
      </c>
      <c r="D7" s="150" t="s">
        <v>144</v>
      </c>
      <c r="E7" s="151">
        <f>'Հ4 '!H8</f>
        <v>911392.40000000014</v>
      </c>
      <c r="F7" s="151">
        <f>+'Հ4 '!I8</f>
        <v>951728.1</v>
      </c>
      <c r="G7" s="151">
        <f>+'Հ4 '!J8</f>
        <v>950689.21876015502</v>
      </c>
      <c r="H7" s="151">
        <f>+'Հ4 '!K8</f>
        <v>961101.01694682171</v>
      </c>
      <c r="I7" s="151">
        <f>+'Հ4 '!L8</f>
        <v>977986.24332015507</v>
      </c>
    </row>
    <row r="8" spans="1:12" ht="21" x14ac:dyDescent="0.25">
      <c r="B8" s="21"/>
      <c r="C8" s="21" t="s">
        <v>143</v>
      </c>
      <c r="D8" s="150" t="s">
        <v>147</v>
      </c>
      <c r="E8" s="151">
        <f>+'Հ4 '!H37</f>
        <v>8473.6</v>
      </c>
      <c r="F8" s="151">
        <f>+'Հ4 '!I37</f>
        <v>4693</v>
      </c>
      <c r="G8" s="151">
        <f>+'Հ4 '!J37</f>
        <v>22596</v>
      </c>
      <c r="H8" s="151">
        <f>+'Հ4 '!K37</f>
        <v>11696</v>
      </c>
      <c r="I8" s="151">
        <f>+'Հ4 '!L37</f>
        <v>11696</v>
      </c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11"/>
  <sheetViews>
    <sheetView zoomScaleNormal="100" workbookViewId="0">
      <selection activeCell="L25" sqref="L25"/>
    </sheetView>
  </sheetViews>
  <sheetFormatPr defaultRowHeight="15" x14ac:dyDescent="0.25"/>
  <cols>
    <col min="1" max="1" width="4.140625" customWidth="1"/>
    <col min="2" max="2" width="24.42578125" customWidth="1"/>
    <col min="3" max="3" width="11.5703125" customWidth="1"/>
    <col min="4" max="4" width="16.7109375" customWidth="1"/>
    <col min="5" max="5" width="19.5703125" customWidth="1"/>
    <col min="6" max="9" width="8" customWidth="1"/>
    <col min="10" max="10" width="42.85546875" customWidth="1"/>
    <col min="11" max="11" width="33.42578125" customWidth="1"/>
    <col min="12" max="12" width="18.7109375" customWidth="1"/>
  </cols>
  <sheetData>
    <row r="1" spans="1:12" x14ac:dyDescent="0.25">
      <c r="A1" s="4" t="s">
        <v>76</v>
      </c>
    </row>
    <row r="3" spans="1:12" x14ac:dyDescent="0.25">
      <c r="A3" s="15" t="s">
        <v>16</v>
      </c>
      <c r="B3" s="16"/>
      <c r="C3" s="16"/>
      <c r="D3" s="16"/>
      <c r="E3" s="17"/>
      <c r="F3" s="17"/>
      <c r="G3" s="17"/>
      <c r="H3" s="15"/>
      <c r="I3" s="15"/>
      <c r="J3" s="15"/>
      <c r="K3" s="15"/>
    </row>
    <row r="5" spans="1:12" x14ac:dyDescent="0.25">
      <c r="B5" s="173" t="s">
        <v>104</v>
      </c>
      <c r="C5" s="173" t="s">
        <v>105</v>
      </c>
      <c r="D5" s="173" t="s">
        <v>106</v>
      </c>
      <c r="E5" s="173" t="s">
        <v>17</v>
      </c>
      <c r="F5" s="173"/>
      <c r="G5" s="173"/>
      <c r="H5" s="173"/>
      <c r="I5" s="173"/>
      <c r="J5" s="173" t="s">
        <v>112</v>
      </c>
      <c r="K5" s="173" t="s">
        <v>113</v>
      </c>
      <c r="L5" s="173" t="s">
        <v>189</v>
      </c>
    </row>
    <row r="6" spans="1:12" x14ac:dyDescent="0.25">
      <c r="B6" s="173"/>
      <c r="C6" s="173"/>
      <c r="D6" s="173"/>
      <c r="E6" s="174" t="s">
        <v>107</v>
      </c>
      <c r="F6" s="175" t="s">
        <v>18</v>
      </c>
      <c r="G6" s="175"/>
      <c r="H6" s="175" t="s">
        <v>19</v>
      </c>
      <c r="I6" s="175"/>
      <c r="J6" s="173"/>
      <c r="K6" s="173"/>
      <c r="L6" s="173"/>
    </row>
    <row r="7" spans="1:12" ht="24.75" customHeight="1" x14ac:dyDescent="0.25">
      <c r="B7" s="173"/>
      <c r="C7" s="173"/>
      <c r="D7" s="173"/>
      <c r="E7" s="174"/>
      <c r="F7" s="78" t="s">
        <v>108</v>
      </c>
      <c r="G7" s="78" t="s">
        <v>109</v>
      </c>
      <c r="H7" s="78" t="s">
        <v>110</v>
      </c>
      <c r="I7" s="78" t="s">
        <v>111</v>
      </c>
      <c r="J7" s="173"/>
      <c r="K7" s="173"/>
      <c r="L7" s="173"/>
    </row>
    <row r="8" spans="1:12" ht="127.5" x14ac:dyDescent="0.25">
      <c r="B8" s="80" t="s">
        <v>140</v>
      </c>
      <c r="C8" s="81">
        <v>1203</v>
      </c>
      <c r="D8" s="80" t="s">
        <v>139</v>
      </c>
      <c r="E8" s="80" t="s">
        <v>149</v>
      </c>
      <c r="F8" s="80">
        <v>100</v>
      </c>
      <c r="G8" s="80" t="s">
        <v>150</v>
      </c>
      <c r="H8" s="80">
        <v>100</v>
      </c>
      <c r="I8" s="80" t="s">
        <v>188</v>
      </c>
      <c r="J8" s="79" t="s">
        <v>152</v>
      </c>
      <c r="K8" s="80" t="s">
        <v>151</v>
      </c>
      <c r="L8" s="120" t="s">
        <v>190</v>
      </c>
    </row>
    <row r="9" spans="1:12" ht="15" hidden="1" customHeight="1" x14ac:dyDescent="0.25">
      <c r="B9" s="23"/>
      <c r="C9" s="23"/>
      <c r="D9" s="23"/>
      <c r="E9" s="24"/>
      <c r="F9" s="24"/>
      <c r="G9" s="24"/>
      <c r="H9" s="24"/>
      <c r="I9" s="24"/>
      <c r="J9" s="24"/>
      <c r="K9" s="24"/>
      <c r="L9" s="121"/>
    </row>
    <row r="10" spans="1:12" ht="15" hidden="1" customHeight="1" x14ac:dyDescent="0.25">
      <c r="B10" s="23"/>
      <c r="C10" s="23"/>
      <c r="D10" s="23"/>
      <c r="E10" s="24"/>
      <c r="F10" s="24"/>
      <c r="G10" s="24"/>
      <c r="H10" s="24"/>
      <c r="I10" s="24"/>
      <c r="J10" s="24"/>
      <c r="K10" s="24"/>
      <c r="L10" s="121"/>
    </row>
    <row r="11" spans="1:12" ht="20.25" customHeight="1" x14ac:dyDescent="0.25"/>
  </sheetData>
  <mergeCells count="10">
    <mergeCell ref="L5:L7"/>
    <mergeCell ref="B5:B7"/>
    <mergeCell ref="C5:C7"/>
    <mergeCell ref="E5:I5"/>
    <mergeCell ref="J5:J7"/>
    <mergeCell ref="K5:K7"/>
    <mergeCell ref="E6:E7"/>
    <mergeCell ref="F6:G6"/>
    <mergeCell ref="H6:I6"/>
    <mergeCell ref="D5:D7"/>
  </mergeCells>
  <pageMargins left="0.16" right="0.16" top="0.74803149606299213" bottom="0.74803149606299213" header="0.31496062992125984" footer="0.31496062992125984"/>
  <pageSetup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XFA55"/>
  <sheetViews>
    <sheetView topLeftCell="B28" zoomScale="130" zoomScaleNormal="130" workbookViewId="0">
      <selection activeCell="C20" sqref="C20"/>
    </sheetView>
  </sheetViews>
  <sheetFormatPr defaultRowHeight="15" x14ac:dyDescent="0.25"/>
  <cols>
    <col min="2" max="2" width="37.7109375" customWidth="1"/>
    <col min="3" max="3" width="56.28515625" customWidth="1"/>
    <col min="4" max="4" width="14" customWidth="1"/>
    <col min="5" max="5" width="12" customWidth="1"/>
    <col min="6" max="6" width="11.140625" bestFit="1" customWidth="1"/>
    <col min="7" max="8" width="11.140625" style="114" bestFit="1" customWidth="1"/>
    <col min="9" max="9" width="13.85546875" customWidth="1"/>
  </cols>
  <sheetData>
    <row r="1" spans="1:10" x14ac:dyDescent="0.25">
      <c r="A1" s="4" t="s">
        <v>76</v>
      </c>
    </row>
    <row r="3" spans="1:10" ht="17.25" x14ac:dyDescent="0.25">
      <c r="A3" s="15" t="s">
        <v>114</v>
      </c>
      <c r="B3" s="25"/>
      <c r="C3" s="16"/>
      <c r="D3" s="16"/>
      <c r="E3" s="16"/>
      <c r="F3" s="17"/>
      <c r="G3" s="118"/>
      <c r="H3" s="118"/>
      <c r="I3" s="15"/>
    </row>
    <row r="5" spans="1:10" x14ac:dyDescent="0.25">
      <c r="B5" s="11" t="s">
        <v>21</v>
      </c>
      <c r="C5" s="11" t="s">
        <v>22</v>
      </c>
    </row>
    <row r="6" spans="1:10" x14ac:dyDescent="0.25">
      <c r="B6" s="18">
        <v>1203</v>
      </c>
      <c r="C6" s="113" t="s">
        <v>139</v>
      </c>
    </row>
    <row r="8" spans="1:10" ht="15.75" x14ac:dyDescent="0.25">
      <c r="A8" s="4" t="s">
        <v>115</v>
      </c>
      <c r="C8" s="22"/>
      <c r="D8" s="22"/>
      <c r="E8" s="22"/>
      <c r="F8" s="22"/>
      <c r="G8" s="119"/>
      <c r="H8" s="119"/>
      <c r="I8" s="22"/>
    </row>
    <row r="9" spans="1:10" x14ac:dyDescent="0.25">
      <c r="J9" s="1"/>
    </row>
    <row r="10" spans="1:10" x14ac:dyDescent="0.25">
      <c r="B10" s="26" t="s">
        <v>23</v>
      </c>
      <c r="C10" s="23">
        <v>1203</v>
      </c>
      <c r="D10" s="173" t="s">
        <v>72</v>
      </c>
      <c r="E10" s="173"/>
      <c r="F10" s="173"/>
      <c r="G10" s="173"/>
      <c r="H10" s="173"/>
      <c r="I10" s="173"/>
    </row>
    <row r="11" spans="1:10" x14ac:dyDescent="0.25">
      <c r="B11" s="26" t="s">
        <v>24</v>
      </c>
      <c r="C11" s="23">
        <v>11001</v>
      </c>
      <c r="D11" s="170" t="s">
        <v>191</v>
      </c>
      <c r="E11" s="170" t="s">
        <v>192</v>
      </c>
      <c r="F11" s="173" t="s">
        <v>25</v>
      </c>
      <c r="G11" s="173" t="s">
        <v>29</v>
      </c>
      <c r="H11" s="173" t="s">
        <v>196</v>
      </c>
      <c r="I11" s="182" t="s">
        <v>116</v>
      </c>
    </row>
    <row r="12" spans="1:10" ht="38.25" x14ac:dyDescent="0.25">
      <c r="B12" s="26" t="s">
        <v>10</v>
      </c>
      <c r="C12" s="113" t="s">
        <v>144</v>
      </c>
      <c r="D12" s="179"/>
      <c r="E12" s="179"/>
      <c r="F12" s="173"/>
      <c r="G12" s="173"/>
      <c r="H12" s="173"/>
      <c r="I12" s="182"/>
    </row>
    <row r="13" spans="1:10" ht="63.75" x14ac:dyDescent="0.25">
      <c r="B13" s="26" t="s">
        <v>26</v>
      </c>
      <c r="C13" s="113" t="s">
        <v>145</v>
      </c>
      <c r="D13" s="179"/>
      <c r="E13" s="179"/>
      <c r="F13" s="173"/>
      <c r="G13" s="173"/>
      <c r="H13" s="173"/>
      <c r="I13" s="182"/>
    </row>
    <row r="14" spans="1:10" ht="17.25" x14ac:dyDescent="0.25">
      <c r="B14" s="26" t="s">
        <v>117</v>
      </c>
      <c r="C14" s="113" t="s">
        <v>146</v>
      </c>
      <c r="D14" s="179"/>
      <c r="E14" s="179"/>
      <c r="F14" s="173"/>
      <c r="G14" s="173"/>
      <c r="H14" s="173"/>
      <c r="I14" s="182"/>
    </row>
    <row r="15" spans="1:10" x14ac:dyDescent="0.25">
      <c r="B15" s="33" t="s">
        <v>118</v>
      </c>
      <c r="C15" s="113" t="s">
        <v>134</v>
      </c>
      <c r="D15" s="180"/>
      <c r="E15" s="180"/>
      <c r="F15" s="181"/>
      <c r="G15" s="181"/>
      <c r="H15" s="181"/>
      <c r="I15" s="183"/>
    </row>
    <row r="16" spans="1:10" x14ac:dyDescent="0.25">
      <c r="B16" s="176" t="s">
        <v>27</v>
      </c>
      <c r="C16" s="177"/>
      <c r="D16" s="27"/>
      <c r="E16" s="27"/>
      <c r="F16" s="27"/>
      <c r="G16" s="122"/>
      <c r="H16" s="122"/>
      <c r="I16" s="28"/>
    </row>
    <row r="17" spans="2:9" x14ac:dyDescent="0.25">
      <c r="B17" s="29" t="s">
        <v>119</v>
      </c>
      <c r="C17" s="30" t="s">
        <v>77</v>
      </c>
      <c r="D17" s="31"/>
      <c r="E17" s="31"/>
      <c r="F17" s="31"/>
      <c r="G17" s="123"/>
      <c r="H17" s="123"/>
      <c r="I17" s="32"/>
    </row>
    <row r="18" spans="2:9" x14ac:dyDescent="0.25">
      <c r="B18" s="82" t="s">
        <v>160</v>
      </c>
      <c r="C18" s="113" t="s">
        <v>161</v>
      </c>
      <c r="D18" s="83">
        <v>34</v>
      </c>
      <c r="E18" s="83">
        <v>45</v>
      </c>
      <c r="F18" s="83">
        <v>44</v>
      </c>
      <c r="G18" s="83">
        <v>49</v>
      </c>
      <c r="H18" s="83">
        <v>53</v>
      </c>
      <c r="I18" s="83"/>
    </row>
    <row r="19" spans="2:9" x14ac:dyDescent="0.25">
      <c r="B19" s="82" t="s">
        <v>160</v>
      </c>
      <c r="C19" s="113" t="s">
        <v>178</v>
      </c>
      <c r="D19" s="83">
        <v>27</v>
      </c>
      <c r="E19" s="83">
        <v>38</v>
      </c>
      <c r="F19" s="83">
        <v>42</v>
      </c>
      <c r="G19" s="83">
        <v>47</v>
      </c>
      <c r="H19" s="83">
        <v>51</v>
      </c>
      <c r="I19" s="83"/>
    </row>
    <row r="20" spans="2:9" x14ac:dyDescent="0.25">
      <c r="B20" s="82" t="s">
        <v>160</v>
      </c>
      <c r="C20" s="113" t="s">
        <v>162</v>
      </c>
      <c r="D20" s="83">
        <v>171</v>
      </c>
      <c r="E20" s="83">
        <v>350</v>
      </c>
      <c r="F20" s="83">
        <v>216</v>
      </c>
      <c r="G20" s="83">
        <v>241</v>
      </c>
      <c r="H20" s="83">
        <v>258</v>
      </c>
      <c r="I20" s="83"/>
    </row>
    <row r="21" spans="2:9" ht="25.5" x14ac:dyDescent="0.25">
      <c r="B21" s="82" t="s">
        <v>160</v>
      </c>
      <c r="C21" s="113" t="s">
        <v>163</v>
      </c>
      <c r="D21" s="83">
        <v>208</v>
      </c>
      <c r="E21" s="83">
        <v>150</v>
      </c>
      <c r="F21" s="83">
        <v>237</v>
      </c>
      <c r="G21" s="83">
        <v>296</v>
      </c>
      <c r="H21" s="83">
        <v>333</v>
      </c>
      <c r="I21" s="83"/>
    </row>
    <row r="22" spans="2:9" ht="51" x14ac:dyDescent="0.25">
      <c r="B22" s="82" t="s">
        <v>160</v>
      </c>
      <c r="C22" s="113" t="s">
        <v>164</v>
      </c>
      <c r="D22" s="83">
        <v>172</v>
      </c>
      <c r="E22" s="83">
        <v>400</v>
      </c>
      <c r="F22" s="83">
        <v>75</v>
      </c>
      <c r="G22" s="83">
        <v>84</v>
      </c>
      <c r="H22" s="83">
        <v>91</v>
      </c>
      <c r="I22" s="83"/>
    </row>
    <row r="23" spans="2:9" x14ac:dyDescent="0.25">
      <c r="B23" s="82" t="s">
        <v>160</v>
      </c>
      <c r="C23" s="113" t="s">
        <v>165</v>
      </c>
      <c r="D23" s="83">
        <v>638</v>
      </c>
      <c r="E23" s="83">
        <v>700</v>
      </c>
      <c r="F23" s="83">
        <v>555</v>
      </c>
      <c r="G23" s="83">
        <v>584</v>
      </c>
      <c r="H23" s="83">
        <v>614</v>
      </c>
      <c r="I23" s="83"/>
    </row>
    <row r="24" spans="2:9" ht="25.5" x14ac:dyDescent="0.25">
      <c r="B24" s="82" t="s">
        <v>160</v>
      </c>
      <c r="C24" s="113" t="s">
        <v>166</v>
      </c>
      <c r="D24" s="83">
        <v>47</v>
      </c>
      <c r="E24" s="83">
        <v>35</v>
      </c>
      <c r="F24" s="83">
        <v>45</v>
      </c>
      <c r="G24" s="83">
        <v>48</v>
      </c>
      <c r="H24" s="83">
        <v>52</v>
      </c>
      <c r="I24" s="83"/>
    </row>
    <row r="25" spans="2:9" ht="25.5" x14ac:dyDescent="0.25">
      <c r="B25" s="82" t="s">
        <v>160</v>
      </c>
      <c r="C25" s="113" t="s">
        <v>167</v>
      </c>
      <c r="D25" s="83">
        <v>49</v>
      </c>
      <c r="E25" s="83">
        <v>60</v>
      </c>
      <c r="F25" s="83">
        <v>58</v>
      </c>
      <c r="G25" s="83">
        <v>72</v>
      </c>
      <c r="H25" s="83">
        <v>82</v>
      </c>
      <c r="I25" s="83"/>
    </row>
    <row r="26" spans="2:9" ht="51" x14ac:dyDescent="0.25">
      <c r="B26" s="82" t="s">
        <v>160</v>
      </c>
      <c r="C26" s="113" t="s">
        <v>168</v>
      </c>
      <c r="D26" s="83">
        <v>95</v>
      </c>
      <c r="E26" s="83">
        <v>60</v>
      </c>
      <c r="F26" s="83">
        <v>84</v>
      </c>
      <c r="G26" s="83">
        <v>103</v>
      </c>
      <c r="H26" s="83">
        <v>122</v>
      </c>
      <c r="I26" s="83"/>
    </row>
    <row r="27" spans="2:9" ht="38.25" x14ac:dyDescent="0.25">
      <c r="B27" s="82" t="s">
        <v>160</v>
      </c>
      <c r="C27" s="113" t="s">
        <v>185</v>
      </c>
      <c r="D27" s="83">
        <v>3788</v>
      </c>
      <c r="E27" s="83">
        <v>3000</v>
      </c>
      <c r="F27" s="83">
        <v>3000</v>
      </c>
      <c r="G27" s="83">
        <v>3100</v>
      </c>
      <c r="H27" s="83">
        <v>3200</v>
      </c>
      <c r="I27" s="83"/>
    </row>
    <row r="28" spans="2:9" s="114" customFormat="1" ht="27.75" customHeight="1" x14ac:dyDescent="0.25">
      <c r="B28" s="82" t="s">
        <v>160</v>
      </c>
      <c r="C28" s="113" t="s">
        <v>247</v>
      </c>
      <c r="D28" s="83">
        <v>15</v>
      </c>
      <c r="E28" s="83"/>
      <c r="F28" s="83">
        <v>20</v>
      </c>
      <c r="G28" s="83">
        <v>25</v>
      </c>
      <c r="H28" s="83">
        <v>30</v>
      </c>
      <c r="I28" s="83"/>
    </row>
    <row r="29" spans="2:9" s="90" customFormat="1" ht="38.25" x14ac:dyDescent="0.25">
      <c r="B29" s="91" t="s">
        <v>169</v>
      </c>
      <c r="C29" s="112" t="s">
        <v>179</v>
      </c>
      <c r="D29" s="92">
        <v>94</v>
      </c>
      <c r="E29" s="92">
        <v>80</v>
      </c>
      <c r="F29" s="92">
        <v>81.599999999999994</v>
      </c>
      <c r="G29" s="92">
        <v>79.2</v>
      </c>
      <c r="H29" s="92">
        <v>76.7</v>
      </c>
      <c r="I29" s="92"/>
    </row>
    <row r="30" spans="2:9" s="90" customFormat="1" ht="63.75" x14ac:dyDescent="0.25">
      <c r="B30" s="91" t="s">
        <v>169</v>
      </c>
      <c r="C30" s="112" t="s">
        <v>180</v>
      </c>
      <c r="D30" s="92"/>
      <c r="E30" s="92">
        <v>20</v>
      </c>
      <c r="F30" s="92">
        <v>54.7</v>
      </c>
      <c r="G30" s="92">
        <v>67.900000000000006</v>
      </c>
      <c r="H30" s="92">
        <v>73.599999999999994</v>
      </c>
      <c r="I30" s="92"/>
    </row>
    <row r="31" spans="2:9" ht="51" x14ac:dyDescent="0.25">
      <c r="B31" s="82" t="s">
        <v>169</v>
      </c>
      <c r="C31" s="113" t="s">
        <v>170</v>
      </c>
      <c r="D31" s="83">
        <v>32.4</v>
      </c>
      <c r="E31" s="83">
        <v>45</v>
      </c>
      <c r="F31" s="83">
        <v>42.2</v>
      </c>
      <c r="G31" s="83">
        <v>43.2</v>
      </c>
      <c r="H31" s="83">
        <v>43.2</v>
      </c>
      <c r="I31" s="83"/>
    </row>
    <row r="32" spans="2:9" ht="38.25" x14ac:dyDescent="0.25">
      <c r="B32" s="82" t="s">
        <v>169</v>
      </c>
      <c r="C32" s="113" t="s">
        <v>186</v>
      </c>
      <c r="D32" s="83">
        <v>100</v>
      </c>
      <c r="E32" s="83">
        <v>6</v>
      </c>
      <c r="F32" s="83">
        <v>100</v>
      </c>
      <c r="G32" s="83">
        <v>100</v>
      </c>
      <c r="H32" s="83">
        <v>100</v>
      </c>
      <c r="I32" s="83"/>
    </row>
    <row r="33" spans="1:16381" ht="38.25" x14ac:dyDescent="0.25">
      <c r="B33" s="82" t="s">
        <v>169</v>
      </c>
      <c r="C33" s="113" t="s">
        <v>187</v>
      </c>
      <c r="D33" s="83">
        <v>75</v>
      </c>
      <c r="E33" s="83">
        <v>95</v>
      </c>
      <c r="F33" s="83">
        <v>75</v>
      </c>
      <c r="G33" s="83">
        <v>80</v>
      </c>
      <c r="H33" s="83">
        <v>85</v>
      </c>
      <c r="I33" s="83"/>
    </row>
    <row r="34" spans="1:16381" ht="38.25" x14ac:dyDescent="0.25">
      <c r="B34" s="82" t="s">
        <v>169</v>
      </c>
      <c r="C34" s="113" t="s">
        <v>171</v>
      </c>
      <c r="D34" s="83">
        <v>0</v>
      </c>
      <c r="E34" s="83">
        <v>5</v>
      </c>
      <c r="F34" s="83">
        <v>5</v>
      </c>
      <c r="G34" s="83">
        <v>5</v>
      </c>
      <c r="H34" s="83">
        <v>5</v>
      </c>
      <c r="I34" s="83"/>
    </row>
    <row r="35" spans="1:16381" x14ac:dyDescent="0.25">
      <c r="B35" s="82" t="s">
        <v>169</v>
      </c>
      <c r="C35" s="113" t="s">
        <v>172</v>
      </c>
      <c r="D35" s="83">
        <v>64.099999999999994</v>
      </c>
      <c r="E35" s="83">
        <v>95</v>
      </c>
      <c r="F35" s="83">
        <v>95</v>
      </c>
      <c r="G35" s="83">
        <v>95</v>
      </c>
      <c r="H35" s="83">
        <v>95</v>
      </c>
      <c r="I35" s="83"/>
    </row>
    <row r="36" spans="1:16381" x14ac:dyDescent="0.25">
      <c r="B36" s="178" t="s">
        <v>28</v>
      </c>
      <c r="C36" s="178"/>
      <c r="D36" s="100">
        <f>+'Հ3 Մաս 1 և 2'!E33</f>
        <v>911392.40000000014</v>
      </c>
      <c r="E36" s="100">
        <f>+'Հ3 Մաս 1 և 2'!F33</f>
        <v>951728.1</v>
      </c>
      <c r="F36" s="100">
        <f>+'Հ3 Մաս 1 և 2'!G33</f>
        <v>950689.21876015502</v>
      </c>
      <c r="G36" s="100">
        <f>+'Հ4 '!K8</f>
        <v>961101.01694682171</v>
      </c>
      <c r="H36" s="100">
        <f>+'Հ4 '!L8</f>
        <v>977986.24332015507</v>
      </c>
      <c r="I36" s="113" t="s">
        <v>183</v>
      </c>
    </row>
    <row r="37" spans="1:16381" s="5" customFormat="1" ht="16.5" customHeight="1" x14ac:dyDescent="0.25">
      <c r="A37"/>
      <c r="B37"/>
      <c r="C37"/>
      <c r="D37"/>
      <c r="E37"/>
      <c r="F37"/>
      <c r="G37" s="114"/>
      <c r="H37" s="114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</row>
    <row r="38" spans="1:16381" ht="16.5" customHeight="1" x14ac:dyDescent="0.25"/>
    <row r="39" spans="1:16381" x14ac:dyDescent="0.25">
      <c r="B39" s="26" t="s">
        <v>23</v>
      </c>
      <c r="C39" s="23">
        <v>1203</v>
      </c>
      <c r="D39" s="173" t="s">
        <v>72</v>
      </c>
      <c r="E39" s="173"/>
      <c r="F39" s="173"/>
      <c r="G39" s="173"/>
      <c r="H39" s="173"/>
      <c r="I39" s="173"/>
    </row>
    <row r="40" spans="1:16381" x14ac:dyDescent="0.25">
      <c r="B40" s="26" t="s">
        <v>24</v>
      </c>
      <c r="C40" s="23">
        <v>31001</v>
      </c>
      <c r="D40" s="170" t="s">
        <v>191</v>
      </c>
      <c r="E40" s="170" t="s">
        <v>192</v>
      </c>
      <c r="F40" s="173" t="s">
        <v>25</v>
      </c>
      <c r="G40" s="173" t="s">
        <v>29</v>
      </c>
      <c r="H40" s="173" t="s">
        <v>196</v>
      </c>
      <c r="I40" s="182" t="s">
        <v>116</v>
      </c>
    </row>
    <row r="41" spans="1:16381" ht="25.5" x14ac:dyDescent="0.25">
      <c r="B41" s="26" t="s">
        <v>10</v>
      </c>
      <c r="C41" s="113" t="s">
        <v>147</v>
      </c>
      <c r="D41" s="179"/>
      <c r="E41" s="179"/>
      <c r="F41" s="173"/>
      <c r="G41" s="173"/>
      <c r="H41" s="173"/>
      <c r="I41" s="182"/>
    </row>
    <row r="42" spans="1:16381" ht="25.5" x14ac:dyDescent="0.25">
      <c r="B42" s="26" t="s">
        <v>26</v>
      </c>
      <c r="C42" s="113" t="s">
        <v>177</v>
      </c>
      <c r="D42" s="179"/>
      <c r="E42" s="179"/>
      <c r="F42" s="173"/>
      <c r="G42" s="173"/>
      <c r="H42" s="173"/>
      <c r="I42" s="182"/>
    </row>
    <row r="43" spans="1:16381" ht="25.5" x14ac:dyDescent="0.25">
      <c r="B43" s="26" t="s">
        <v>117</v>
      </c>
      <c r="C43" s="113" t="s">
        <v>148</v>
      </c>
      <c r="D43" s="179"/>
      <c r="E43" s="179"/>
      <c r="F43" s="173"/>
      <c r="G43" s="173"/>
      <c r="H43" s="173"/>
      <c r="I43" s="182"/>
    </row>
    <row r="44" spans="1:16381" x14ac:dyDescent="0.25">
      <c r="B44" s="33" t="s">
        <v>118</v>
      </c>
      <c r="C44" s="113" t="s">
        <v>134</v>
      </c>
      <c r="D44" s="180"/>
      <c r="E44" s="180"/>
      <c r="F44" s="181"/>
      <c r="G44" s="181"/>
      <c r="H44" s="181"/>
      <c r="I44" s="183"/>
    </row>
    <row r="45" spans="1:16381" x14ac:dyDescent="0.25">
      <c r="B45" s="176" t="s">
        <v>27</v>
      </c>
      <c r="C45" s="177"/>
      <c r="D45" s="27"/>
      <c r="E45" s="27"/>
      <c r="F45" s="27"/>
      <c r="G45" s="122"/>
      <c r="H45" s="122"/>
      <c r="I45" s="28"/>
    </row>
    <row r="46" spans="1:16381" x14ac:dyDescent="0.25">
      <c r="B46" s="29" t="s">
        <v>119</v>
      </c>
      <c r="C46" s="30" t="s">
        <v>77</v>
      </c>
      <c r="D46" s="31"/>
      <c r="E46" s="31"/>
      <c r="F46" s="31"/>
      <c r="G46" s="123"/>
      <c r="H46" s="123"/>
      <c r="I46" s="32"/>
    </row>
    <row r="47" spans="1:16381" x14ac:dyDescent="0.25">
      <c r="B47" s="82" t="s">
        <v>160</v>
      </c>
      <c r="C47" s="113" t="s">
        <v>248</v>
      </c>
      <c r="D47" s="83">
        <v>14</v>
      </c>
      <c r="E47" s="109"/>
      <c r="F47" s="109">
        <f>3+23</f>
        <v>26</v>
      </c>
      <c r="G47" s="109"/>
      <c r="H47" s="109"/>
      <c r="I47" s="109"/>
    </row>
    <row r="48" spans="1:16381" x14ac:dyDescent="0.25">
      <c r="B48" s="82" t="s">
        <v>160</v>
      </c>
      <c r="C48" s="113" t="s">
        <v>184</v>
      </c>
      <c r="D48" s="83">
        <v>1</v>
      </c>
      <c r="E48" s="109"/>
      <c r="F48" s="109">
        <f>23+5+10+1+23</f>
        <v>62</v>
      </c>
      <c r="G48" s="109">
        <v>1</v>
      </c>
      <c r="H48" s="109">
        <v>1</v>
      </c>
      <c r="I48" s="109"/>
    </row>
    <row r="49" spans="2:9" x14ac:dyDescent="0.25">
      <c r="B49" s="82" t="s">
        <v>160</v>
      </c>
      <c r="C49" s="113" t="s">
        <v>173</v>
      </c>
      <c r="D49" s="83">
        <v>42</v>
      </c>
      <c r="E49" s="109">
        <v>1</v>
      </c>
      <c r="F49" s="109">
        <f>1+5+1+5+5+5+4+10</f>
        <v>36</v>
      </c>
      <c r="G49" s="109">
        <v>1</v>
      </c>
      <c r="H49" s="109">
        <v>1</v>
      </c>
      <c r="I49" s="109"/>
    </row>
    <row r="50" spans="2:9" x14ac:dyDescent="0.25">
      <c r="B50" s="82" t="s">
        <v>160</v>
      </c>
      <c r="C50" s="113" t="s">
        <v>174</v>
      </c>
      <c r="D50" s="83">
        <v>1</v>
      </c>
      <c r="E50" s="109">
        <v>11</v>
      </c>
      <c r="F50" s="109">
        <f>1+1+1+7+2+3+1+1+2</f>
        <v>19</v>
      </c>
      <c r="G50" s="109">
        <f t="shared" ref="G50:H50" si="0">10+1</f>
        <v>11</v>
      </c>
      <c r="H50" s="109">
        <f t="shared" si="0"/>
        <v>11</v>
      </c>
      <c r="I50" s="109"/>
    </row>
    <row r="51" spans="2:9" ht="25.5" x14ac:dyDescent="0.25">
      <c r="B51" s="82" t="s">
        <v>169</v>
      </c>
      <c r="C51" s="113" t="s">
        <v>175</v>
      </c>
      <c r="D51" s="108" t="s">
        <v>182</v>
      </c>
      <c r="E51" s="108" t="s">
        <v>182</v>
      </c>
      <c r="F51" s="108" t="s">
        <v>182</v>
      </c>
      <c r="G51" s="108" t="s">
        <v>182</v>
      </c>
      <c r="H51" s="108" t="s">
        <v>182</v>
      </c>
      <c r="I51" s="108"/>
    </row>
    <row r="52" spans="2:9" x14ac:dyDescent="0.25">
      <c r="B52" s="82" t="s">
        <v>169</v>
      </c>
      <c r="C52" s="113" t="s">
        <v>176</v>
      </c>
      <c r="D52" s="106">
        <v>10</v>
      </c>
      <c r="E52" s="107"/>
      <c r="F52" s="110">
        <f>+F47/135*100</f>
        <v>19.25925925925926</v>
      </c>
      <c r="G52" s="110"/>
      <c r="H52" s="110"/>
      <c r="I52" s="107"/>
    </row>
    <row r="53" spans="2:9" x14ac:dyDescent="0.25">
      <c r="B53" s="178" t="s">
        <v>28</v>
      </c>
      <c r="C53" s="178"/>
      <c r="D53" s="100">
        <f>+'Հ3 Մաս 1 և 2'!E41</f>
        <v>8473.6</v>
      </c>
      <c r="E53" s="100">
        <f>+'Հ3 Մաս 1 և 2'!F41</f>
        <v>4693</v>
      </c>
      <c r="F53" s="100">
        <f>+'Հ3 Մաս 1 և 2'!G41</f>
        <v>22596</v>
      </c>
      <c r="G53" s="100">
        <f>+'Հ4 '!K37</f>
        <v>11696</v>
      </c>
      <c r="H53" s="100">
        <f>+'Հ4 '!L37</f>
        <v>11696</v>
      </c>
      <c r="I53" s="113" t="s">
        <v>183</v>
      </c>
    </row>
    <row r="54" spans="2:9" ht="16.5" customHeight="1" x14ac:dyDescent="0.25"/>
    <row r="55" spans="2:9" ht="16.5" customHeight="1" x14ac:dyDescent="0.25"/>
  </sheetData>
  <mergeCells count="18">
    <mergeCell ref="B36:C36"/>
    <mergeCell ref="B16:C16"/>
    <mergeCell ref="D10:I10"/>
    <mergeCell ref="D11:D15"/>
    <mergeCell ref="E11:E15"/>
    <mergeCell ref="F11:F15"/>
    <mergeCell ref="I11:I15"/>
    <mergeCell ref="G11:G15"/>
    <mergeCell ref="H11:H15"/>
    <mergeCell ref="B45:C45"/>
    <mergeCell ref="B53:C53"/>
    <mergeCell ref="D39:I39"/>
    <mergeCell ref="D40:D44"/>
    <mergeCell ref="E40:E44"/>
    <mergeCell ref="F40:F44"/>
    <mergeCell ref="I40:I44"/>
    <mergeCell ref="G40:G44"/>
    <mergeCell ref="H40:H44"/>
  </mergeCells>
  <pageMargins left="0.2" right="0.2" top="0.25" bottom="0.2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46"/>
  <sheetViews>
    <sheetView zoomScale="115" zoomScaleNormal="115" workbookViewId="0">
      <selection activeCell="G37" sqref="G37"/>
    </sheetView>
  </sheetViews>
  <sheetFormatPr defaultRowHeight="15" x14ac:dyDescent="0.25"/>
  <cols>
    <col min="1" max="1" width="6" style="114" customWidth="1"/>
    <col min="2" max="4" width="14.140625" style="114" customWidth="1"/>
    <col min="5" max="5" width="12.28515625" style="114" customWidth="1"/>
    <col min="6" max="6" width="11.140625" style="114" customWidth="1"/>
    <col min="7" max="7" width="42.5703125" style="114" customWidth="1"/>
    <col min="8" max="8" width="21" style="84" customWidth="1"/>
    <col min="9" max="9" width="18.42578125" style="84" customWidth="1"/>
    <col min="10" max="10" width="18" style="84" customWidth="1"/>
    <col min="11" max="11" width="18.140625" style="84" customWidth="1"/>
    <col min="12" max="12" width="17.5703125" style="84" customWidth="1"/>
    <col min="13" max="16384" width="9.140625" style="114"/>
  </cols>
  <sheetData>
    <row r="1" spans="1:12" x14ac:dyDescent="0.25">
      <c r="A1" s="116" t="s">
        <v>78</v>
      </c>
    </row>
    <row r="3" spans="1:12" ht="29.25" customHeight="1" x14ac:dyDescent="0.25">
      <c r="B3" s="186" t="s">
        <v>120</v>
      </c>
      <c r="C3" s="186"/>
      <c r="D3" s="186"/>
      <c r="E3" s="186" t="s">
        <v>30</v>
      </c>
      <c r="F3" s="186"/>
      <c r="G3" s="187" t="s">
        <v>197</v>
      </c>
      <c r="H3" s="184" t="s">
        <v>198</v>
      </c>
      <c r="I3" s="184" t="s">
        <v>199</v>
      </c>
      <c r="J3" s="184" t="s">
        <v>200</v>
      </c>
      <c r="K3" s="184" t="s">
        <v>201</v>
      </c>
      <c r="L3" s="184" t="s">
        <v>202</v>
      </c>
    </row>
    <row r="4" spans="1:12" ht="126" customHeight="1" x14ac:dyDescent="0.25">
      <c r="B4" s="134" t="s">
        <v>31</v>
      </c>
      <c r="C4" s="134" t="s">
        <v>32</v>
      </c>
      <c r="D4" s="134" t="s">
        <v>33</v>
      </c>
      <c r="E4" s="117" t="s">
        <v>6</v>
      </c>
      <c r="F4" s="117" t="s">
        <v>53</v>
      </c>
      <c r="G4" s="188"/>
      <c r="H4" s="185"/>
      <c r="I4" s="185"/>
      <c r="J4" s="185"/>
      <c r="K4" s="185"/>
      <c r="L4" s="185"/>
    </row>
    <row r="5" spans="1:12" x14ac:dyDescent="0.25">
      <c r="B5" s="125"/>
      <c r="C5" s="125"/>
      <c r="D5" s="125"/>
      <c r="E5" s="117"/>
      <c r="F5" s="117"/>
      <c r="G5" s="134" t="s">
        <v>44</v>
      </c>
      <c r="H5" s="141">
        <f>+H6</f>
        <v>919866.00000000012</v>
      </c>
      <c r="I5" s="141">
        <f t="shared" ref="I5:L5" si="0">+I6</f>
        <v>956421.1</v>
      </c>
      <c r="J5" s="141">
        <f t="shared" si="0"/>
        <v>973285.21876015502</v>
      </c>
      <c r="K5" s="141">
        <f t="shared" si="0"/>
        <v>972797.01694682171</v>
      </c>
      <c r="L5" s="141">
        <f t="shared" si="0"/>
        <v>989682.24332015507</v>
      </c>
    </row>
    <row r="6" spans="1:12" x14ac:dyDescent="0.25">
      <c r="B6" s="138" t="s">
        <v>205</v>
      </c>
      <c r="C6" s="138" t="s">
        <v>205</v>
      </c>
      <c r="D6" s="138" t="s">
        <v>205</v>
      </c>
      <c r="E6" s="124">
        <v>1203</v>
      </c>
      <c r="F6" s="124"/>
      <c r="G6" s="139" t="s">
        <v>139</v>
      </c>
      <c r="H6" s="148">
        <f>+H8+H37</f>
        <v>919866.00000000012</v>
      </c>
      <c r="I6" s="148">
        <f t="shared" ref="I6:L6" si="1">+I8+I37</f>
        <v>956421.1</v>
      </c>
      <c r="J6" s="148">
        <f t="shared" si="1"/>
        <v>973285.21876015502</v>
      </c>
      <c r="K6" s="148">
        <f t="shared" si="1"/>
        <v>972797.01694682171</v>
      </c>
      <c r="L6" s="148">
        <f t="shared" si="1"/>
        <v>989682.24332015507</v>
      </c>
    </row>
    <row r="7" spans="1:12" x14ac:dyDescent="0.25">
      <c r="B7" s="138"/>
      <c r="C7" s="138"/>
      <c r="D7" s="138"/>
      <c r="E7" s="124"/>
      <c r="F7" s="124"/>
      <c r="G7" s="127" t="s">
        <v>203</v>
      </c>
      <c r="H7" s="148"/>
      <c r="I7" s="148"/>
      <c r="J7" s="148"/>
      <c r="K7" s="148"/>
      <c r="L7" s="148"/>
    </row>
    <row r="8" spans="1:12" ht="31.5" x14ac:dyDescent="0.25">
      <c r="B8" s="138"/>
      <c r="C8" s="138"/>
      <c r="D8" s="138"/>
      <c r="E8" s="124"/>
      <c r="F8" s="124">
        <v>11001</v>
      </c>
      <c r="G8" s="139" t="s">
        <v>144</v>
      </c>
      <c r="H8" s="148">
        <f>H10</f>
        <v>911392.40000000014</v>
      </c>
      <c r="I8" s="148">
        <f t="shared" ref="I8:L8" si="2">I10</f>
        <v>951728.1</v>
      </c>
      <c r="J8" s="148">
        <f t="shared" si="2"/>
        <v>950689.21876015502</v>
      </c>
      <c r="K8" s="148">
        <f t="shared" si="2"/>
        <v>961101.01694682171</v>
      </c>
      <c r="L8" s="148">
        <f t="shared" si="2"/>
        <v>977986.24332015507</v>
      </c>
    </row>
    <row r="9" spans="1:12" x14ac:dyDescent="0.25">
      <c r="B9" s="138"/>
      <c r="C9" s="138"/>
      <c r="D9" s="138"/>
      <c r="E9" s="124"/>
      <c r="F9" s="124"/>
      <c r="G9" s="127" t="s">
        <v>204</v>
      </c>
      <c r="H9" s="148"/>
      <c r="I9" s="148"/>
      <c r="J9" s="148"/>
      <c r="K9" s="148"/>
      <c r="L9" s="148"/>
    </row>
    <row r="10" spans="1:12" x14ac:dyDescent="0.25">
      <c r="B10" s="138"/>
      <c r="C10" s="138"/>
      <c r="D10" s="138"/>
      <c r="E10" s="124"/>
      <c r="F10" s="124"/>
      <c r="G10" s="139" t="s">
        <v>134</v>
      </c>
      <c r="H10" s="148">
        <f>SUM(H12:H36)</f>
        <v>911392.40000000014</v>
      </c>
      <c r="I10" s="148">
        <f t="shared" ref="I10:L10" si="3">SUM(I12:I36)</f>
        <v>951728.1</v>
      </c>
      <c r="J10" s="148">
        <f t="shared" si="3"/>
        <v>950689.21876015502</v>
      </c>
      <c r="K10" s="148">
        <f t="shared" si="3"/>
        <v>961101.01694682171</v>
      </c>
      <c r="L10" s="148">
        <f t="shared" si="3"/>
        <v>977986.24332015507</v>
      </c>
    </row>
    <row r="11" spans="1:12" ht="25.5" x14ac:dyDescent="0.25">
      <c r="B11" s="138"/>
      <c r="C11" s="138"/>
      <c r="D11" s="138"/>
      <c r="E11" s="124"/>
      <c r="F11" s="124"/>
      <c r="G11" s="127" t="s">
        <v>232</v>
      </c>
      <c r="H11" s="148"/>
      <c r="I11" s="148"/>
      <c r="J11" s="148"/>
      <c r="K11" s="148"/>
      <c r="L11" s="148"/>
    </row>
    <row r="12" spans="1:12" ht="25.5" x14ac:dyDescent="0.25">
      <c r="B12" s="138"/>
      <c r="C12" s="138"/>
      <c r="D12" s="138"/>
      <c r="E12" s="124"/>
      <c r="F12" s="124"/>
      <c r="G12" s="140" t="s">
        <v>206</v>
      </c>
      <c r="H12" s="148">
        <v>643082.5</v>
      </c>
      <c r="I12" s="148">
        <v>682789</v>
      </c>
      <c r="J12" s="148">
        <f>+'[1]2-ԸՆԴԱՄԵՆԸ ԾԱԽՍԵՐ'!$H$20</f>
        <v>681514.56912</v>
      </c>
      <c r="K12" s="148">
        <f>'[1]2-ԸՆԴԱՄԵՆԸ ԾԱԽՍԵՐ'!$L$20</f>
        <v>691353.09114666667</v>
      </c>
      <c r="L12" s="148">
        <f>+'[1]2-ԸՆԴԱՄԵՆԸ ԾԱԽՍԵՐ'!$M$20</f>
        <v>706902.32519999996</v>
      </c>
    </row>
    <row r="13" spans="1:12" ht="25.5" x14ac:dyDescent="0.25">
      <c r="B13" s="138"/>
      <c r="C13" s="138"/>
      <c r="D13" s="138"/>
      <c r="E13" s="124"/>
      <c r="F13" s="124"/>
      <c r="G13" s="140" t="s">
        <v>207</v>
      </c>
      <c r="H13" s="148">
        <v>156735.79999999999</v>
      </c>
      <c r="I13" s="148">
        <v>94911</v>
      </c>
      <c r="J13" s="148">
        <f>+'[1]2-ԸՆԴԱՄԵՆԸ ԾԱԽՍԵՐ'!$H$21</f>
        <v>94608.224786666658</v>
      </c>
      <c r="K13" s="148">
        <f>+'[1]2-ԸՆԴԱՄԵՆԸ ԾԱԽՍԵՐ'!$L$21</f>
        <v>94986.778047777771</v>
      </c>
      <c r="L13" s="148">
        <f>+'[1]2-ԸՆԴԱՄԵՆԸ ԾԱԽՍԵՐ'!$M$21</f>
        <v>95345.227386129627</v>
      </c>
    </row>
    <row r="14" spans="1:12" ht="25.5" x14ac:dyDescent="0.25">
      <c r="B14" s="138"/>
      <c r="C14" s="138"/>
      <c r="D14" s="138"/>
      <c r="E14" s="124"/>
      <c r="F14" s="124"/>
      <c r="G14" s="140" t="s">
        <v>208</v>
      </c>
      <c r="H14" s="148">
        <v>37566</v>
      </c>
      <c r="I14" s="148">
        <v>53357.3</v>
      </c>
      <c r="J14" s="148">
        <f>+'[1]2-ԸՆԴԱՄԵՆԸ ԾԱԽՍԵՐ'!$H$22</f>
        <v>53461.53793333334</v>
      </c>
      <c r="K14" s="148">
        <f>+'[1]2-ԸՆԴԱՄԵՆԸ ԾԱԽՍԵՐ'!$L$22</f>
        <v>54616.260832222215</v>
      </c>
      <c r="L14" s="148">
        <f>+'[1]2-ԸՆԴԱՄԵՆԸ ԾԱԽՍԵՐ'!$M$22</f>
        <v>55593.803813870371</v>
      </c>
    </row>
    <row r="15" spans="1:12" x14ac:dyDescent="0.25">
      <c r="B15" s="138"/>
      <c r="C15" s="138"/>
      <c r="D15" s="138"/>
      <c r="E15" s="124"/>
      <c r="F15" s="124"/>
      <c r="G15" s="140" t="s">
        <v>209</v>
      </c>
      <c r="H15" s="148">
        <v>17815.900000000001</v>
      </c>
      <c r="I15" s="148">
        <v>23047</v>
      </c>
      <c r="J15" s="148">
        <f>+'[1]2-ԸՆԴԱՄԵՆԸ ԾԱԽՍԵՐ'!$H$23</f>
        <v>23311.632660155003</v>
      </c>
      <c r="K15" s="148">
        <f>+'[1]2-ԸՆԴԱՄԵՆԸ ԾԱԽՍԵՐ'!$L$23</f>
        <v>23311.632660155003</v>
      </c>
      <c r="L15" s="148">
        <f>+'[1]2-ԸՆԴԱՄԵՆԸ ԾԱԽՍԵՐ'!$M$23</f>
        <v>23311.632660155003</v>
      </c>
    </row>
    <row r="16" spans="1:12" x14ac:dyDescent="0.25">
      <c r="B16" s="138"/>
      <c r="C16" s="138"/>
      <c r="D16" s="138"/>
      <c r="E16" s="124"/>
      <c r="F16" s="124"/>
      <c r="G16" s="140" t="s">
        <v>210</v>
      </c>
      <c r="H16" s="148">
        <v>1331.2</v>
      </c>
      <c r="I16" s="148">
        <v>1694.7</v>
      </c>
      <c r="J16" s="148">
        <f>+'[1]2-ԸՆԴԱՄԵՆԸ ԾԱԽՍԵՐ'!$H$28</f>
        <v>1719.67848</v>
      </c>
      <c r="K16" s="148">
        <f>+'[1]2-ԸՆԴԱՄԵՆԸ ԾԱԽՍԵՐ'!$L$28</f>
        <v>1719.67848</v>
      </c>
      <c r="L16" s="148">
        <f>+'[1]2-ԸՆԴԱՄԵՆԸ ԾԱԽՍԵՐ'!$M$28</f>
        <v>1719.67848</v>
      </c>
    </row>
    <row r="17" spans="2:12" x14ac:dyDescent="0.25">
      <c r="B17" s="138"/>
      <c r="C17" s="138"/>
      <c r="D17" s="138"/>
      <c r="E17" s="124"/>
      <c r="F17" s="124"/>
      <c r="G17" s="140" t="s">
        <v>212</v>
      </c>
      <c r="H17" s="148">
        <v>2893.5</v>
      </c>
      <c r="I17" s="148">
        <v>7667.7</v>
      </c>
      <c r="J17" s="148">
        <f>+'[1]2-ԸՆԴԱՄԵՆԸ ԾԱԽՍԵՐ'!$H$32</f>
        <v>8787.4</v>
      </c>
      <c r="K17" s="148">
        <f>+'[1]2-ԸՆԴԱՄԵՆԸ ԾԱԽՍԵՐ'!$L$32</f>
        <v>8787.4</v>
      </c>
      <c r="L17" s="148">
        <f>+'[1]2-ԸՆԴԱՄԵՆԸ ԾԱԽՍԵՐ'!$M$32</f>
        <v>8787.4</v>
      </c>
    </row>
    <row r="18" spans="2:12" x14ac:dyDescent="0.25">
      <c r="B18" s="138"/>
      <c r="C18" s="138"/>
      <c r="D18" s="138"/>
      <c r="E18" s="124"/>
      <c r="F18" s="124"/>
      <c r="G18" s="140" t="s">
        <v>211</v>
      </c>
      <c r="H18" s="148">
        <v>163</v>
      </c>
      <c r="I18" s="148">
        <v>360</v>
      </c>
      <c r="J18" s="148">
        <f>+'[1]2-ԸՆԴԱՄԵՆԸ ԾԱԽՍԵՐ'!$H$33</f>
        <v>240</v>
      </c>
      <c r="K18" s="148">
        <f>+'[1]2-ԸՆԴԱՄԵՆԸ ԾԱԽՍԵՐ'!$L$33</f>
        <v>240</v>
      </c>
      <c r="L18" s="148">
        <f>+'[1]2-ԸՆԴԱՄԵՆԸ ԾԱԽՍԵՐ'!$M$33</f>
        <v>240</v>
      </c>
    </row>
    <row r="19" spans="2:12" x14ac:dyDescent="0.25">
      <c r="B19" s="138"/>
      <c r="C19" s="138"/>
      <c r="D19" s="138"/>
      <c r="E19" s="124"/>
      <c r="F19" s="124"/>
      <c r="G19" s="140" t="s">
        <v>214</v>
      </c>
      <c r="H19" s="148">
        <v>20913.5</v>
      </c>
      <c r="I19" s="148">
        <v>29653.8</v>
      </c>
      <c r="J19" s="148">
        <f>+'[1]2-ԸՆԴԱՄԵՆԸ ԾԱԽՍԵՐ'!$H$38</f>
        <v>29653.81</v>
      </c>
      <c r="K19" s="148">
        <f>+'[1]2-ԸՆԴԱՄԵՆԸ ԾԱԽՍԵՐ'!$L$38</f>
        <v>29653.81</v>
      </c>
      <c r="L19" s="148">
        <f>+'[1]2-ԸՆԴԱՄԵՆԸ ԾԱԽՍԵՐ'!$M$38</f>
        <v>29653.81</v>
      </c>
    </row>
    <row r="20" spans="2:12" ht="25.5" x14ac:dyDescent="0.25">
      <c r="B20" s="138"/>
      <c r="C20" s="138"/>
      <c r="D20" s="138"/>
      <c r="E20" s="124"/>
      <c r="F20" s="124"/>
      <c r="G20" s="140" t="s">
        <v>213</v>
      </c>
      <c r="H20" s="148">
        <v>0</v>
      </c>
      <c r="I20" s="148">
        <v>1360</v>
      </c>
      <c r="J20" s="148">
        <f>+'[1]2-ԸՆԴԱՄԵՆԸ ԾԱԽՍԵՐ'!$H$39</f>
        <v>1359.9745800000001</v>
      </c>
      <c r="K20" s="148">
        <f>+'[1]2-ԸՆԴԱՄԵՆԸ ԾԱԽՍԵՐ'!$L$39</f>
        <v>1359.9745800000001</v>
      </c>
      <c r="L20" s="148">
        <f>+'[1]2-ԸՆԴԱՄԵՆԸ ԾԱԽՍԵՐ'!$M$39</f>
        <v>1359.9745800000001</v>
      </c>
    </row>
    <row r="21" spans="2:12" x14ac:dyDescent="0.25">
      <c r="B21" s="138"/>
      <c r="C21" s="138"/>
      <c r="D21" s="138"/>
      <c r="E21" s="124"/>
      <c r="F21" s="124"/>
      <c r="G21" s="140" t="s">
        <v>215</v>
      </c>
      <c r="H21" s="148">
        <v>5056.3</v>
      </c>
      <c r="I21" s="148">
        <v>5037.6000000000004</v>
      </c>
      <c r="J21" s="148">
        <f>+'[1]2-ԸՆԴԱՄԵՆԸ ԾԱԽՍԵՐ'!$H$41</f>
        <v>5977.6</v>
      </c>
      <c r="K21" s="148">
        <f>+'[1]2-ԸՆԴԱՄԵՆԸ ԾԱԽՍԵՐ'!$L$41</f>
        <v>5977.6</v>
      </c>
      <c r="L21" s="148">
        <f>+'[1]2-ԸՆԴԱՄԵՆԸ ԾԱԽՍԵՐ'!$M$41</f>
        <v>5977.6</v>
      </c>
    </row>
    <row r="22" spans="2:12" ht="25.5" x14ac:dyDescent="0.25">
      <c r="B22" s="138"/>
      <c r="C22" s="138"/>
      <c r="D22" s="138"/>
      <c r="E22" s="124"/>
      <c r="F22" s="124"/>
      <c r="G22" s="140" t="s">
        <v>216</v>
      </c>
      <c r="H22" s="148">
        <v>427</v>
      </c>
      <c r="I22" s="148">
        <v>462</v>
      </c>
      <c r="J22" s="148">
        <f>+'[1]2-ԸՆԴԱՄԵՆԸ ԾԱԽՍԵՐ'!$H$42</f>
        <v>427</v>
      </c>
      <c r="K22" s="148">
        <f>+'[1]2-ԸՆԴԱՄԵՆԸ ԾԱԽՍԵՐ'!$L$42</f>
        <v>427</v>
      </c>
      <c r="L22" s="148">
        <f>+'[1]2-ԸՆԴԱՄԵՆԸ ԾԱԽՍԵՐ'!$M$42</f>
        <v>427</v>
      </c>
    </row>
    <row r="23" spans="2:12" x14ac:dyDescent="0.25">
      <c r="B23" s="138"/>
      <c r="C23" s="138"/>
      <c r="D23" s="138"/>
      <c r="E23" s="124"/>
      <c r="F23" s="124"/>
      <c r="G23" s="140" t="s">
        <v>217</v>
      </c>
      <c r="H23" s="148">
        <v>735</v>
      </c>
      <c r="I23" s="148">
        <v>2054.6</v>
      </c>
      <c r="J23" s="148">
        <f>+'[1]2-ԸՆԴԱՄԵՆԸ ԾԱԽՍԵՐ'!$H$43</f>
        <v>2054.6</v>
      </c>
      <c r="K23" s="148">
        <f>+'[1]2-ԸՆԴԱՄԵՆԸ ԾԱԽՍԵՐ'!$L$43</f>
        <v>2054.6</v>
      </c>
      <c r="L23" s="148">
        <f>+'[1]2-ԸՆԴԱՄԵՆԸ ԾԱԽՍԵՐ'!$M$43</f>
        <v>2054.6</v>
      </c>
    </row>
    <row r="24" spans="2:12" x14ac:dyDescent="0.25">
      <c r="B24" s="138"/>
      <c r="C24" s="138"/>
      <c r="D24" s="138"/>
      <c r="E24" s="124"/>
      <c r="F24" s="124"/>
      <c r="G24" s="140" t="s">
        <v>218</v>
      </c>
      <c r="H24" s="148">
        <v>335.2</v>
      </c>
      <c r="I24" s="148">
        <v>6000</v>
      </c>
      <c r="J24" s="148">
        <f>+'[1]2-ԸՆԴԱՄԵՆԸ ԾԱԽՍԵՐ'!$H$44</f>
        <v>6000</v>
      </c>
      <c r="K24" s="148">
        <f>+'[1]2-ԸՆԴԱՄԵՆԸ ԾԱԽՍԵՐ'!$L$44</f>
        <v>6000</v>
      </c>
      <c r="L24" s="148">
        <f>+'[1]2-ԸՆԴԱՄԵՆԸ ԾԱԽՍԵՐ'!$M$44</f>
        <v>6000</v>
      </c>
    </row>
    <row r="25" spans="2:12" ht="25.5" x14ac:dyDescent="0.25">
      <c r="B25" s="138"/>
      <c r="C25" s="138"/>
      <c r="D25" s="138"/>
      <c r="E25" s="124"/>
      <c r="F25" s="124"/>
      <c r="G25" s="140" t="s">
        <v>219</v>
      </c>
      <c r="H25" s="148">
        <v>982.8</v>
      </c>
      <c r="I25" s="148">
        <v>14100</v>
      </c>
      <c r="J25" s="148">
        <f>+'[1]2-ԸՆԴԱՄԵՆԸ ԾԱԽՍԵՐ'!$H$45</f>
        <v>14100</v>
      </c>
      <c r="K25" s="148">
        <f>+'[1]2-ԸՆԴԱՄԵՆԸ ԾԱԽՍԵՐ'!$L$45</f>
        <v>14100</v>
      </c>
      <c r="L25" s="148">
        <f>+'[1]2-ԸՆԴԱՄԵՆԸ ԾԱԽՍԵՐ'!$M$45</f>
        <v>14100</v>
      </c>
    </row>
    <row r="26" spans="2:12" x14ac:dyDescent="0.25">
      <c r="B26" s="138"/>
      <c r="C26" s="138"/>
      <c r="D26" s="138"/>
      <c r="E26" s="124"/>
      <c r="F26" s="124"/>
      <c r="G26" s="140" t="s">
        <v>220</v>
      </c>
      <c r="H26" s="148">
        <v>3804.2</v>
      </c>
      <c r="I26" s="148">
        <v>500</v>
      </c>
      <c r="J26" s="148">
        <f>+'[1]2-ԸՆԴԱՄԵՆԸ ԾԱԽՍԵՐ'!$H$46</f>
        <v>500</v>
      </c>
      <c r="K26" s="148">
        <f>+'[1]2-ԸՆԴԱՄԵՆԸ ԾԱԽՍԵՐ'!$L$46</f>
        <v>500</v>
      </c>
      <c r="L26" s="148">
        <f>+'[1]2-ԸՆԴԱՄԵՆԸ ԾԱԽՍԵՐ'!$M$46</f>
        <v>500</v>
      </c>
    </row>
    <row r="27" spans="2:12" x14ac:dyDescent="0.25">
      <c r="B27" s="138"/>
      <c r="C27" s="138"/>
      <c r="D27" s="138"/>
      <c r="E27" s="124"/>
      <c r="F27" s="124"/>
      <c r="G27" s="140" t="s">
        <v>221</v>
      </c>
      <c r="H27" s="148">
        <v>228</v>
      </c>
      <c r="I27" s="148">
        <v>471</v>
      </c>
      <c r="J27" s="148">
        <f>+'[1]2-ԸՆԴԱՄԵՆԸ ԾԱԽՍԵՐ'!$H$47</f>
        <v>471</v>
      </c>
      <c r="K27" s="148">
        <f>+'[1]2-ԸՆԴԱՄԵՆԸ ԾԱԽՍԵՐ'!$L$47</f>
        <v>471</v>
      </c>
      <c r="L27" s="148">
        <f>+'[1]2-ԸՆԴԱՄԵՆԸ ԾԱԽՍԵՐ'!$M$47</f>
        <v>471</v>
      </c>
    </row>
    <row r="28" spans="2:12" x14ac:dyDescent="0.25">
      <c r="B28" s="138"/>
      <c r="C28" s="138"/>
      <c r="D28" s="138"/>
      <c r="E28" s="124"/>
      <c r="F28" s="124"/>
      <c r="G28" s="140" t="s">
        <v>222</v>
      </c>
      <c r="H28" s="148">
        <v>0</v>
      </c>
      <c r="I28" s="148">
        <v>1000</v>
      </c>
      <c r="J28" s="148">
        <f>+'[1]2-ԸՆԴԱՄԵՆԸ ԾԱԽՍԵՐ'!$H$48</f>
        <v>1000</v>
      </c>
      <c r="K28" s="148">
        <f>+'[1]2-ԸՆԴԱՄԵՆԸ ԾԱԽՍԵՐ'!$L$48</f>
        <v>1000</v>
      </c>
      <c r="L28" s="148">
        <f>+'[1]2-ԸՆԴԱՄԵՆԸ ԾԱԽՍԵՐ'!$M$48</f>
        <v>1000</v>
      </c>
    </row>
    <row r="29" spans="2:12" ht="25.5" x14ac:dyDescent="0.25">
      <c r="B29" s="138"/>
      <c r="C29" s="138"/>
      <c r="D29" s="138"/>
      <c r="E29" s="124"/>
      <c r="F29" s="124"/>
      <c r="G29" s="140" t="s">
        <v>223</v>
      </c>
      <c r="H29" s="148">
        <v>2804.2</v>
      </c>
      <c r="I29" s="148">
        <v>4581.8</v>
      </c>
      <c r="J29" s="148">
        <f>+'[1]2-ԸՆԴԱՄԵՆԸ ԾԱԽՍԵՐ'!$H$49</f>
        <v>4581.8</v>
      </c>
      <c r="K29" s="148">
        <f>+'[1]2-ԸՆԴԱՄԵՆԸ ԾԱԽՍԵՐ'!$L$49</f>
        <v>4581.8</v>
      </c>
      <c r="L29" s="148">
        <f>+'[1]2-ԸՆԴԱՄԵՆԸ ԾԱԽՍԵՐ'!$M$49</f>
        <v>4581.8</v>
      </c>
    </row>
    <row r="30" spans="2:12" ht="25.5" x14ac:dyDescent="0.25">
      <c r="B30" s="138"/>
      <c r="C30" s="138"/>
      <c r="D30" s="138"/>
      <c r="E30" s="124"/>
      <c r="F30" s="124"/>
      <c r="G30" s="140" t="s">
        <v>224</v>
      </c>
      <c r="H30" s="148">
        <v>5152.3999999999996</v>
      </c>
      <c r="I30" s="148">
        <v>3901</v>
      </c>
      <c r="J30" s="148">
        <f>+'[1]2-ԸՆԴԱՄԵՆԸ ԾԱԽՍԵՐ'!$H$50</f>
        <v>3901</v>
      </c>
      <c r="K30" s="148">
        <f>+'[1]2-ԸՆԴԱՄԵՆԸ ԾԱԽՍԵՐ'!$L$50</f>
        <v>3901</v>
      </c>
      <c r="L30" s="148">
        <f>+'[1]2-ԸՆԴԱՄԵՆԸ ԾԱԽՍԵՐ'!$M$50</f>
        <v>3901</v>
      </c>
    </row>
    <row r="31" spans="2:12" x14ac:dyDescent="0.25">
      <c r="B31" s="138"/>
      <c r="C31" s="138"/>
      <c r="D31" s="138"/>
      <c r="E31" s="124"/>
      <c r="F31" s="124"/>
      <c r="G31" s="140" t="s">
        <v>225</v>
      </c>
      <c r="H31" s="148">
        <v>2949.3</v>
      </c>
      <c r="I31" s="148">
        <v>3991</v>
      </c>
      <c r="J31" s="148">
        <f>+'[1]2-ԸՆԴԱՄԵՆԸ ԾԱԽՍԵՐ'!$H$54</f>
        <v>4441.58</v>
      </c>
      <c r="K31" s="148">
        <f>+'[1]2-ԸՆԴԱՄԵՆԸ ԾԱԽՍԵՐ'!$L$54</f>
        <v>4441.58</v>
      </c>
      <c r="L31" s="148">
        <f>+'[1]2-ԸՆԴԱՄԵՆԸ ԾԱԽՍԵՐ'!$M$54</f>
        <v>4441.58</v>
      </c>
    </row>
    <row r="32" spans="2:12" x14ac:dyDescent="0.25">
      <c r="B32" s="138"/>
      <c r="C32" s="138"/>
      <c r="D32" s="138"/>
      <c r="E32" s="124"/>
      <c r="F32" s="124"/>
      <c r="G32" s="140" t="s">
        <v>226</v>
      </c>
      <c r="H32" s="148">
        <v>0</v>
      </c>
      <c r="I32" s="148">
        <v>725</v>
      </c>
      <c r="J32" s="148">
        <f>+'[1]2-ԸՆԴԱՄԵՆԸ ԾԱԽՍԵՐ'!$H$58</f>
        <v>725</v>
      </c>
      <c r="K32" s="148">
        <f>+'[1]2-ԸՆԴԱՄԵՆԸ ԾԱԽՍԵՐ'!$L$58</f>
        <v>725</v>
      </c>
      <c r="L32" s="148">
        <f>+'[1]2-ԸՆԴԱՄԵՆԸ ԾԱԽՍԵՐ'!$M$58</f>
        <v>725</v>
      </c>
    </row>
    <row r="33" spans="1:12" x14ac:dyDescent="0.25">
      <c r="B33" s="138"/>
      <c r="C33" s="138"/>
      <c r="D33" s="138"/>
      <c r="E33" s="124"/>
      <c r="F33" s="124"/>
      <c r="G33" s="140" t="s">
        <v>227</v>
      </c>
      <c r="H33" s="148">
        <v>5271.8</v>
      </c>
      <c r="I33" s="148">
        <v>8435</v>
      </c>
      <c r="J33" s="148">
        <f>+'[1]2-ԸՆԴԱՄԵՆԸ ԾԱԽՍԵՐ'!$H$59</f>
        <v>4868.1480000000001</v>
      </c>
      <c r="K33" s="148">
        <f>+'[1]2-ԸՆԴԱՄԵՆԸ ԾԱԽՍԵՐ'!$L$59</f>
        <v>4868.1480000000001</v>
      </c>
      <c r="L33" s="148">
        <f>+'[1]2-ԸՆԴԱՄԵՆԸ ԾԱԽՍԵՐ'!$M$59</f>
        <v>4868.1480000000001</v>
      </c>
    </row>
    <row r="34" spans="1:12" x14ac:dyDescent="0.25">
      <c r="B34" s="138"/>
      <c r="C34" s="138"/>
      <c r="D34" s="138"/>
      <c r="E34" s="124"/>
      <c r="F34" s="124"/>
      <c r="G34" s="140" t="s">
        <v>228</v>
      </c>
      <c r="H34" s="148">
        <v>1656.9</v>
      </c>
      <c r="I34" s="148">
        <v>1292.5999999999999</v>
      </c>
      <c r="J34" s="148">
        <f>+'[1]2-ԸՆԴԱՄԵՆԸ ԾԱԽՍԵՐ'!$H$61</f>
        <v>1721.588</v>
      </c>
      <c r="K34" s="148">
        <f>+'[1]2-ԸՆԴԱՄԵՆԸ ԾԱԽՍԵՐ'!$L$61</f>
        <v>1721.588</v>
      </c>
      <c r="L34" s="148">
        <f>+'[1]2-ԸՆԴԱՄԵՆԸ ԾԱԽՍԵՐ'!$M$61</f>
        <v>1721.588</v>
      </c>
    </row>
    <row r="35" spans="1:12" x14ac:dyDescent="0.25">
      <c r="B35" s="138"/>
      <c r="C35" s="138"/>
      <c r="D35" s="138"/>
      <c r="E35" s="124"/>
      <c r="F35" s="124"/>
      <c r="G35" s="140" t="s">
        <v>229</v>
      </c>
      <c r="H35" s="148">
        <v>144</v>
      </c>
      <c r="I35" s="148">
        <v>3000</v>
      </c>
      <c r="J35" s="148">
        <f>+'[1]2-ԸՆԴԱՄԵՆԸ ԾԱԽՍԵՐ'!$H$62</f>
        <v>3000</v>
      </c>
      <c r="K35" s="148">
        <f>+'[1]2-ԸՆԴԱՄԵՆԸ ԾԱԽՍԵՐ'!$L$62</f>
        <v>3000</v>
      </c>
      <c r="L35" s="148">
        <f>+'[1]2-ԸՆԴԱՄԵՆԸ ԾԱԽՍԵՐ'!$M$62</f>
        <v>3000</v>
      </c>
    </row>
    <row r="36" spans="1:12" x14ac:dyDescent="0.25">
      <c r="B36" s="138"/>
      <c r="C36" s="138"/>
      <c r="D36" s="138"/>
      <c r="E36" s="124"/>
      <c r="F36" s="124"/>
      <c r="G36" s="140" t="s">
        <v>230</v>
      </c>
      <c r="H36" s="148">
        <v>1343.9</v>
      </c>
      <c r="I36" s="148">
        <v>1336</v>
      </c>
      <c r="J36" s="148">
        <f>+'[1]2-ԸՆԴԱՄԵՆԸ ԾԱԽՍԵՐ'!$H$71</f>
        <v>2263.0752000000002</v>
      </c>
      <c r="K36" s="148">
        <f>+'[1]2-ԸՆԴԱՄԵՆԸ ԾԱԽՍԵՐ'!$L$71</f>
        <v>1303.0752</v>
      </c>
      <c r="L36" s="148">
        <f>+'[1]2-ԸՆԴԱՄԵՆԸ ԾԱԽՍԵՐ'!$M$71</f>
        <v>1303.0752</v>
      </c>
    </row>
    <row r="37" spans="1:12" ht="21" x14ac:dyDescent="0.25">
      <c r="B37" s="138"/>
      <c r="C37" s="138"/>
      <c r="D37" s="138"/>
      <c r="E37" s="124"/>
      <c r="F37" s="124">
        <v>31001</v>
      </c>
      <c r="G37" s="139" t="s">
        <v>147</v>
      </c>
      <c r="H37" s="148">
        <f>SUM(H41)</f>
        <v>8473.6</v>
      </c>
      <c r="I37" s="148">
        <f t="shared" ref="I37:L37" si="4">SUM(I41)</f>
        <v>4693</v>
      </c>
      <c r="J37" s="148">
        <f t="shared" si="4"/>
        <v>22596</v>
      </c>
      <c r="K37" s="148">
        <f t="shared" si="4"/>
        <v>11696</v>
      </c>
      <c r="L37" s="148">
        <f t="shared" si="4"/>
        <v>11696</v>
      </c>
    </row>
    <row r="38" spans="1:12" x14ac:dyDescent="0.25">
      <c r="B38" s="138"/>
      <c r="C38" s="138"/>
      <c r="D38" s="138"/>
      <c r="E38" s="124"/>
      <c r="F38" s="124"/>
      <c r="G38" s="127" t="s">
        <v>204</v>
      </c>
      <c r="H38" s="148"/>
      <c r="I38" s="148"/>
      <c r="J38" s="148"/>
      <c r="K38" s="148"/>
      <c r="L38" s="148"/>
    </row>
    <row r="39" spans="1:12" x14ac:dyDescent="0.25">
      <c r="B39" s="138"/>
      <c r="C39" s="138"/>
      <c r="D39" s="138"/>
      <c r="E39" s="124"/>
      <c r="F39" s="124"/>
      <c r="G39" s="139" t="s">
        <v>134</v>
      </c>
      <c r="H39" s="148">
        <f>H41</f>
        <v>8473.6</v>
      </c>
      <c r="I39" s="148">
        <f>I41</f>
        <v>4693</v>
      </c>
      <c r="J39" s="148">
        <f>J41</f>
        <v>22596</v>
      </c>
      <c r="K39" s="148">
        <f>K41</f>
        <v>11696</v>
      </c>
      <c r="L39" s="148">
        <f>L41</f>
        <v>11696</v>
      </c>
    </row>
    <row r="40" spans="1:12" ht="29.25" customHeight="1" x14ac:dyDescent="0.25">
      <c r="B40" s="138"/>
      <c r="C40" s="138"/>
      <c r="D40" s="138"/>
      <c r="E40" s="124"/>
      <c r="F40" s="124"/>
      <c r="G40" s="127" t="s">
        <v>232</v>
      </c>
      <c r="H40" s="148"/>
      <c r="I40" s="148"/>
      <c r="J40" s="148"/>
      <c r="K40" s="148"/>
      <c r="L40" s="148"/>
    </row>
    <row r="41" spans="1:12" x14ac:dyDescent="0.25">
      <c r="B41" s="138"/>
      <c r="C41" s="138"/>
      <c r="D41" s="138"/>
      <c r="E41" s="124"/>
      <c r="F41" s="124"/>
      <c r="G41" s="140" t="s">
        <v>231</v>
      </c>
      <c r="H41" s="148">
        <v>8473.6</v>
      </c>
      <c r="I41" s="148">
        <v>4693</v>
      </c>
      <c r="J41" s="148">
        <f>+'[1]2-ԸՆԴԱՄԵՆԸ ԾԱԽՍԵՐ'!$H$84</f>
        <v>22596</v>
      </c>
      <c r="K41" s="148">
        <f>+'[1]2-ԸՆԴԱՄԵՆԸ ԾԱԽՍԵՐ'!$L$84</f>
        <v>11696</v>
      </c>
      <c r="L41" s="148">
        <f>+'[1]2-ԸՆԴԱՄԵՆԸ ԾԱԽՍԵՐ'!$M$84</f>
        <v>11696</v>
      </c>
    </row>
    <row r="42" spans="1:12" x14ac:dyDescent="0.25">
      <c r="B42" s="126" t="s">
        <v>74</v>
      </c>
      <c r="C42" s="126" t="s">
        <v>74</v>
      </c>
      <c r="D42" s="126" t="s">
        <v>74</v>
      </c>
      <c r="E42" s="126" t="s">
        <v>74</v>
      </c>
      <c r="F42" s="126" t="s">
        <v>74</v>
      </c>
      <c r="G42" s="135" t="s">
        <v>84</v>
      </c>
      <c r="H42" s="87">
        <f>SUM(H12:H36)+H41</f>
        <v>919866.00000000012</v>
      </c>
      <c r="I42" s="87">
        <f>SUM(I12:I36)+I41</f>
        <v>956421.1</v>
      </c>
      <c r="J42" s="87">
        <f>SUM(J12:J36)+J41</f>
        <v>973285.21876015502</v>
      </c>
      <c r="K42" s="87">
        <f t="shared" ref="K42:L42" si="5">SUM(K12:K36)+K41</f>
        <v>972797.01694682171</v>
      </c>
      <c r="L42" s="87">
        <f t="shared" si="5"/>
        <v>989682.24332015507</v>
      </c>
    </row>
    <row r="43" spans="1:12" x14ac:dyDescent="0.25">
      <c r="A43" s="115"/>
    </row>
    <row r="46" spans="1:12" x14ac:dyDescent="0.25">
      <c r="E46" s="136"/>
    </row>
  </sheetData>
  <mergeCells count="8">
    <mergeCell ref="K3:K4"/>
    <mergeCell ref="L3:L4"/>
    <mergeCell ref="B3:D3"/>
    <mergeCell ref="E3:F3"/>
    <mergeCell ref="G3:G4"/>
    <mergeCell ref="H3:H4"/>
    <mergeCell ref="I3:I4"/>
    <mergeCell ref="J3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24" sqref="G24"/>
    </sheetView>
  </sheetViews>
  <sheetFormatPr defaultRowHeight="15" x14ac:dyDescent="0.25"/>
  <cols>
    <col min="1" max="1" width="8.85546875" customWidth="1"/>
    <col min="2" max="2" width="40.28515625" customWidth="1"/>
    <col min="3" max="3" width="18.7109375" customWidth="1"/>
    <col min="4" max="4" width="15.5703125" customWidth="1"/>
    <col min="5" max="5" width="12.140625" customWidth="1"/>
    <col min="6" max="6" width="13.42578125" customWidth="1"/>
    <col min="7" max="7" width="12.5703125" customWidth="1"/>
  </cols>
  <sheetData>
    <row r="1" spans="1:7" ht="17.25" customHeight="1" x14ac:dyDescent="0.25">
      <c r="A1" s="4" t="s">
        <v>81</v>
      </c>
      <c r="B1" s="4"/>
      <c r="C1" s="4"/>
      <c r="D1" s="4"/>
      <c r="E1" s="4"/>
      <c r="F1" s="4"/>
    </row>
    <row r="3" spans="1:7" x14ac:dyDescent="0.25">
      <c r="B3" s="189" t="s">
        <v>37</v>
      </c>
      <c r="C3" s="189" t="s">
        <v>38</v>
      </c>
      <c r="D3" s="189" t="s">
        <v>39</v>
      </c>
      <c r="E3" s="189" t="s">
        <v>80</v>
      </c>
      <c r="F3" s="189"/>
      <c r="G3" s="189"/>
    </row>
    <row r="4" spans="1:7" ht="21" customHeight="1" x14ac:dyDescent="0.25">
      <c r="B4" s="189"/>
      <c r="C4" s="189"/>
      <c r="D4" s="189"/>
      <c r="E4" s="44" t="s">
        <v>41</v>
      </c>
      <c r="F4" s="44" t="s">
        <v>42</v>
      </c>
      <c r="G4" s="44" t="s">
        <v>43</v>
      </c>
    </row>
    <row r="5" spans="1:7" x14ac:dyDescent="0.25">
      <c r="B5" s="51" t="s">
        <v>44</v>
      </c>
      <c r="C5" s="47">
        <f>C6+C9</f>
        <v>0</v>
      </c>
      <c r="D5" s="47">
        <f t="shared" ref="D5:G5" si="0">D6+D9</f>
        <v>0</v>
      </c>
      <c r="E5" s="47">
        <f t="shared" si="0"/>
        <v>0</v>
      </c>
      <c r="F5" s="47">
        <f t="shared" si="0"/>
        <v>0</v>
      </c>
      <c r="G5" s="47">
        <f t="shared" si="0"/>
        <v>0</v>
      </c>
    </row>
    <row r="6" spans="1:7" ht="25.5" x14ac:dyDescent="0.25">
      <c r="B6" s="49" t="s">
        <v>45</v>
      </c>
      <c r="C6" s="47">
        <f>SUM(C7:C8)</f>
        <v>0</v>
      </c>
      <c r="D6" s="47">
        <f t="shared" ref="D6:G6" si="1">SUM(D7:D8)</f>
        <v>0</v>
      </c>
      <c r="E6" s="47">
        <f t="shared" si="1"/>
        <v>0</v>
      </c>
      <c r="F6" s="47">
        <f t="shared" si="1"/>
        <v>0</v>
      </c>
      <c r="G6" s="47">
        <f t="shared" si="1"/>
        <v>0</v>
      </c>
    </row>
    <row r="7" spans="1:7" x14ac:dyDescent="0.25">
      <c r="B7" s="43"/>
      <c r="C7" s="48"/>
      <c r="D7" s="48"/>
      <c r="E7" s="48"/>
      <c r="F7" s="48"/>
      <c r="G7" s="48"/>
    </row>
    <row r="8" spans="1:7" x14ac:dyDescent="0.25">
      <c r="B8" s="43"/>
      <c r="C8" s="48"/>
      <c r="D8" s="48"/>
      <c r="E8" s="48"/>
      <c r="F8" s="48"/>
      <c r="G8" s="48"/>
    </row>
    <row r="9" spans="1:7" x14ac:dyDescent="0.25">
      <c r="B9" s="49" t="s">
        <v>121</v>
      </c>
      <c r="C9" s="47">
        <f>SUM(C10:C11)</f>
        <v>0</v>
      </c>
      <c r="D9" s="47">
        <f t="shared" ref="D9:G9" si="2">SUM(D10:D11)</f>
        <v>0</v>
      </c>
      <c r="E9" s="47">
        <f t="shared" si="2"/>
        <v>0</v>
      </c>
      <c r="F9" s="47">
        <f t="shared" si="2"/>
        <v>0</v>
      </c>
      <c r="G9" s="47">
        <f t="shared" si="2"/>
        <v>0</v>
      </c>
    </row>
    <row r="10" spans="1:7" x14ac:dyDescent="0.25">
      <c r="B10" s="50"/>
      <c r="C10" s="48"/>
      <c r="D10" s="48"/>
      <c r="E10" s="48"/>
      <c r="F10" s="48"/>
      <c r="G10" s="48"/>
    </row>
    <row r="11" spans="1:7" x14ac:dyDescent="0.25">
      <c r="B11" s="48"/>
      <c r="C11" s="48"/>
      <c r="D11" s="48"/>
      <c r="E11" s="48"/>
      <c r="F11" s="48"/>
      <c r="G11" s="48"/>
    </row>
    <row r="12" spans="1:7" x14ac:dyDescent="0.25">
      <c r="B12" s="190"/>
      <c r="C12" s="190"/>
      <c r="D12" s="190"/>
      <c r="E12" s="190"/>
      <c r="F12" s="190"/>
      <c r="G12" s="190"/>
    </row>
    <row r="13" spans="1:7" x14ac:dyDescent="0.25">
      <c r="A13" s="52"/>
      <c r="C13" s="46"/>
      <c r="D13" s="46"/>
      <c r="E13" s="46"/>
      <c r="F13" s="46"/>
      <c r="G13" s="46"/>
    </row>
  </sheetData>
  <mergeCells count="5">
    <mergeCell ref="B3:B4"/>
    <mergeCell ref="C3:C4"/>
    <mergeCell ref="D3:D4"/>
    <mergeCell ref="E3:G3"/>
    <mergeCell ref="B12:G12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3"/>
  <sheetViews>
    <sheetView workbookViewId="0">
      <selection activeCell="E27" sqref="E27"/>
    </sheetView>
  </sheetViews>
  <sheetFormatPr defaultRowHeight="15" x14ac:dyDescent="0.25"/>
  <cols>
    <col min="2" max="2" width="10.7109375" customWidth="1"/>
    <col min="3" max="3" width="12.7109375" customWidth="1"/>
    <col min="4" max="4" width="26.28515625" customWidth="1"/>
    <col min="5" max="5" width="21.5703125" customWidth="1"/>
    <col min="6" max="6" width="25.85546875" customWidth="1"/>
    <col min="7" max="7" width="5.7109375" bestFit="1" customWidth="1"/>
    <col min="8" max="8" width="6" customWidth="1"/>
    <col min="9" max="9" width="5.28515625" customWidth="1"/>
    <col min="10" max="10" width="5.140625" customWidth="1"/>
    <col min="11" max="11" width="5.7109375" customWidth="1"/>
    <col min="12" max="12" width="7.7109375" customWidth="1"/>
    <col min="13" max="13" width="4.85546875" customWidth="1"/>
    <col min="14" max="14" width="5.5703125" customWidth="1"/>
    <col min="15" max="15" width="7" customWidth="1"/>
    <col min="16" max="17" width="5.5703125" customWidth="1"/>
    <col min="18" max="18" width="7" customWidth="1"/>
    <col min="19" max="19" width="5.140625" customWidth="1"/>
    <col min="20" max="20" width="4.85546875" customWidth="1"/>
    <col min="21" max="21" width="8.85546875" customWidth="1"/>
    <col min="22" max="22" width="5.85546875" customWidth="1"/>
    <col min="23" max="23" width="6.140625" customWidth="1"/>
    <col min="24" max="24" width="6.5703125" customWidth="1"/>
    <col min="25" max="25" width="7.42578125" customWidth="1"/>
    <col min="26" max="26" width="6.7109375" customWidth="1"/>
    <col min="27" max="27" width="7.7109375" customWidth="1"/>
    <col min="28" max="28" width="6.28515625" customWidth="1"/>
    <col min="29" max="29" width="6.140625" customWidth="1"/>
    <col min="30" max="48" width="7.140625" customWidth="1"/>
    <col min="49" max="49" width="10.7109375" customWidth="1"/>
    <col min="50" max="50" width="11.5703125" customWidth="1"/>
    <col min="51" max="51" width="11" customWidth="1"/>
    <col min="57" max="57" width="6.42578125" hidden="1" customWidth="1"/>
    <col min="58" max="58" width="3" hidden="1" customWidth="1"/>
    <col min="59" max="59" width="9.140625" hidden="1" customWidth="1"/>
  </cols>
  <sheetData>
    <row r="1" spans="1:57" ht="17.25" x14ac:dyDescent="0.25">
      <c r="A1" s="4" t="s">
        <v>89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BE1" t="s">
        <v>85</v>
      </c>
    </row>
    <row r="2" spans="1:57" ht="17.25" x14ac:dyDescent="0.25">
      <c r="A2" s="4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BE2" t="s">
        <v>86</v>
      </c>
    </row>
    <row r="3" spans="1:57" ht="17.25" x14ac:dyDescent="0.25">
      <c r="A3" s="4" t="s">
        <v>123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BE3" t="s">
        <v>87</v>
      </c>
    </row>
    <row r="4" spans="1:57" ht="15.75" thickBot="1" x14ac:dyDescent="0.3"/>
    <row r="5" spans="1:57" ht="15" customHeight="1" x14ac:dyDescent="0.25">
      <c r="B5" s="197" t="s">
        <v>30</v>
      </c>
      <c r="C5" s="193"/>
      <c r="D5" s="193" t="s">
        <v>88</v>
      </c>
      <c r="E5" s="193" t="s">
        <v>73</v>
      </c>
      <c r="F5" s="193" t="s">
        <v>122</v>
      </c>
      <c r="G5" s="193" t="s">
        <v>48</v>
      </c>
      <c r="H5" s="193"/>
      <c r="I5" s="193"/>
      <c r="J5" s="193" t="s">
        <v>49</v>
      </c>
      <c r="K5" s="193"/>
      <c r="L5" s="193"/>
      <c r="M5" s="193" t="s">
        <v>91</v>
      </c>
      <c r="N5" s="193"/>
      <c r="O5" s="193"/>
      <c r="P5" s="193" t="s">
        <v>90</v>
      </c>
      <c r="Q5" s="193"/>
      <c r="R5" s="193"/>
      <c r="S5" s="193" t="s">
        <v>50</v>
      </c>
      <c r="T5" s="193"/>
      <c r="U5" s="193"/>
      <c r="V5" s="193" t="s">
        <v>40</v>
      </c>
      <c r="W5" s="193"/>
      <c r="X5" s="193"/>
      <c r="Y5" s="193"/>
      <c r="Z5" s="193"/>
      <c r="AA5" s="193"/>
      <c r="AB5" s="193"/>
      <c r="AC5" s="193"/>
      <c r="AD5" s="196"/>
      <c r="AE5" s="208" t="s">
        <v>69</v>
      </c>
      <c r="AF5" s="209"/>
      <c r="AG5" s="209"/>
      <c r="AH5" s="209" t="s">
        <v>63</v>
      </c>
      <c r="AI5" s="209"/>
      <c r="AJ5" s="209"/>
      <c r="AK5" s="209"/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11"/>
      <c r="AW5" s="202" t="s">
        <v>56</v>
      </c>
      <c r="AX5" s="204" t="s">
        <v>57</v>
      </c>
      <c r="AY5" s="199" t="s">
        <v>92</v>
      </c>
    </row>
    <row r="6" spans="1:57" ht="23.25" customHeight="1" x14ac:dyDescent="0.25">
      <c r="B6" s="198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 t="s">
        <v>20</v>
      </c>
      <c r="W6" s="186"/>
      <c r="X6" s="186"/>
      <c r="Y6" s="186" t="s">
        <v>25</v>
      </c>
      <c r="Z6" s="186"/>
      <c r="AA6" s="186"/>
      <c r="AB6" s="186" t="s">
        <v>29</v>
      </c>
      <c r="AC6" s="186"/>
      <c r="AD6" s="201"/>
      <c r="AE6" s="210"/>
      <c r="AF6" s="206"/>
      <c r="AG6" s="206"/>
      <c r="AH6" s="206" t="s">
        <v>58</v>
      </c>
      <c r="AI6" s="206"/>
      <c r="AJ6" s="206"/>
      <c r="AK6" s="206" t="s">
        <v>59</v>
      </c>
      <c r="AL6" s="206"/>
      <c r="AM6" s="206"/>
      <c r="AN6" s="206" t="s">
        <v>60</v>
      </c>
      <c r="AO6" s="206"/>
      <c r="AP6" s="206"/>
      <c r="AQ6" s="206" t="s">
        <v>61</v>
      </c>
      <c r="AR6" s="206"/>
      <c r="AS6" s="206"/>
      <c r="AT6" s="206" t="s">
        <v>62</v>
      </c>
      <c r="AU6" s="206"/>
      <c r="AV6" s="207"/>
      <c r="AW6" s="203"/>
      <c r="AX6" s="205"/>
      <c r="AY6" s="200"/>
    </row>
    <row r="7" spans="1:57" ht="126" customHeight="1" x14ac:dyDescent="0.25">
      <c r="B7" s="74" t="s">
        <v>6</v>
      </c>
      <c r="C7" s="53" t="s">
        <v>53</v>
      </c>
      <c r="D7" s="186"/>
      <c r="E7" s="186"/>
      <c r="F7" s="186"/>
      <c r="G7" s="59" t="s">
        <v>34</v>
      </c>
      <c r="H7" s="59" t="s">
        <v>46</v>
      </c>
      <c r="I7" s="59" t="s">
        <v>47</v>
      </c>
      <c r="J7" s="59" t="s">
        <v>34</v>
      </c>
      <c r="K7" s="59" t="s">
        <v>46</v>
      </c>
      <c r="L7" s="59" t="s">
        <v>47</v>
      </c>
      <c r="M7" s="59" t="s">
        <v>34</v>
      </c>
      <c r="N7" s="59" t="s">
        <v>46</v>
      </c>
      <c r="O7" s="59" t="s">
        <v>47</v>
      </c>
      <c r="P7" s="59" t="s">
        <v>34</v>
      </c>
      <c r="Q7" s="59" t="s">
        <v>46</v>
      </c>
      <c r="R7" s="59" t="s">
        <v>47</v>
      </c>
      <c r="S7" s="59" t="s">
        <v>34</v>
      </c>
      <c r="T7" s="59" t="s">
        <v>46</v>
      </c>
      <c r="U7" s="59" t="s">
        <v>47</v>
      </c>
      <c r="V7" s="59" t="s">
        <v>34</v>
      </c>
      <c r="W7" s="59" t="s">
        <v>46</v>
      </c>
      <c r="X7" s="59" t="s">
        <v>47</v>
      </c>
      <c r="Y7" s="59" t="s">
        <v>34</v>
      </c>
      <c r="Z7" s="59" t="s">
        <v>46</v>
      </c>
      <c r="AA7" s="59" t="s">
        <v>47</v>
      </c>
      <c r="AB7" s="59" t="s">
        <v>34</v>
      </c>
      <c r="AC7" s="59" t="s">
        <v>46</v>
      </c>
      <c r="AD7" s="75" t="s">
        <v>47</v>
      </c>
      <c r="AE7" s="65" t="s">
        <v>34</v>
      </c>
      <c r="AF7" s="64" t="s">
        <v>46</v>
      </c>
      <c r="AG7" s="64" t="s">
        <v>47</v>
      </c>
      <c r="AH7" s="64" t="s">
        <v>34</v>
      </c>
      <c r="AI7" s="64" t="s">
        <v>46</v>
      </c>
      <c r="AJ7" s="64" t="s">
        <v>47</v>
      </c>
      <c r="AK7" s="64" t="s">
        <v>34</v>
      </c>
      <c r="AL7" s="64" t="s">
        <v>46</v>
      </c>
      <c r="AM7" s="64" t="s">
        <v>47</v>
      </c>
      <c r="AN7" s="64" t="s">
        <v>34</v>
      </c>
      <c r="AO7" s="64" t="s">
        <v>46</v>
      </c>
      <c r="AP7" s="64" t="s">
        <v>47</v>
      </c>
      <c r="AQ7" s="64" t="s">
        <v>34</v>
      </c>
      <c r="AR7" s="64" t="s">
        <v>46</v>
      </c>
      <c r="AS7" s="64" t="s">
        <v>47</v>
      </c>
      <c r="AT7" s="64" t="s">
        <v>34</v>
      </c>
      <c r="AU7" s="64" t="s">
        <v>46</v>
      </c>
      <c r="AV7" s="66" t="s">
        <v>47</v>
      </c>
      <c r="AW7" s="203"/>
      <c r="AX7" s="205"/>
      <c r="AY7" s="200"/>
    </row>
    <row r="8" spans="1:57" x14ac:dyDescent="0.25">
      <c r="B8" s="76"/>
      <c r="C8" s="42"/>
      <c r="D8" s="42"/>
      <c r="E8" s="61"/>
      <c r="F8" s="42"/>
      <c r="G8" s="56">
        <f>H8+I8</f>
        <v>0</v>
      </c>
      <c r="H8" s="54"/>
      <c r="I8" s="54"/>
      <c r="J8" s="56">
        <f>K8+L8</f>
        <v>0</v>
      </c>
      <c r="K8" s="54"/>
      <c r="L8" s="54"/>
      <c r="M8" s="56">
        <f>N8+O8</f>
        <v>0</v>
      </c>
      <c r="N8" s="54"/>
      <c r="O8" s="54"/>
      <c r="P8" s="56">
        <f>Q8+R8</f>
        <v>0</v>
      </c>
      <c r="Q8" s="54"/>
      <c r="R8" s="54"/>
      <c r="S8" s="56">
        <f>T8+U8</f>
        <v>0</v>
      </c>
      <c r="T8" s="54"/>
      <c r="U8" s="54"/>
      <c r="V8" s="56">
        <f>W8+X8</f>
        <v>0</v>
      </c>
      <c r="W8" s="54"/>
      <c r="X8" s="54"/>
      <c r="Y8" s="56">
        <f>Z8+AA8</f>
        <v>0</v>
      </c>
      <c r="Z8" s="54"/>
      <c r="AA8" s="54"/>
      <c r="AB8" s="56">
        <f>AC8+AD8</f>
        <v>0</v>
      </c>
      <c r="AC8" s="54"/>
      <c r="AD8" s="68"/>
      <c r="AE8" s="67">
        <f>AF8+AG8</f>
        <v>0</v>
      </c>
      <c r="AF8" s="54"/>
      <c r="AG8" s="54"/>
      <c r="AH8" s="56">
        <f>AI8+AJ8</f>
        <v>0</v>
      </c>
      <c r="AI8" s="54"/>
      <c r="AJ8" s="54"/>
      <c r="AK8" s="56">
        <f>AL8+AM8</f>
        <v>0</v>
      </c>
      <c r="AL8" s="54"/>
      <c r="AM8" s="54"/>
      <c r="AN8" s="56">
        <f>AO8+AP8</f>
        <v>0</v>
      </c>
      <c r="AO8" s="54"/>
      <c r="AP8" s="54"/>
      <c r="AQ8" s="56">
        <f>AR8+AS8</f>
        <v>0</v>
      </c>
      <c r="AR8" s="54"/>
      <c r="AS8" s="54"/>
      <c r="AT8" s="56">
        <f>AU8+AV8</f>
        <v>0</v>
      </c>
      <c r="AU8" s="54"/>
      <c r="AV8" s="68"/>
      <c r="AW8" s="73"/>
      <c r="AX8" s="54"/>
      <c r="AY8" s="68"/>
    </row>
    <row r="9" spans="1:57" x14ac:dyDescent="0.25">
      <c r="B9" s="76"/>
      <c r="C9" s="42"/>
      <c r="D9" s="42"/>
      <c r="E9" s="61"/>
      <c r="F9" s="42"/>
      <c r="G9" s="56">
        <f t="shared" ref="G9:G14" si="0">H9+I9</f>
        <v>0</v>
      </c>
      <c r="H9" s="54"/>
      <c r="I9" s="54"/>
      <c r="J9" s="56">
        <f t="shared" ref="J9:J13" si="1">K9+L9</f>
        <v>0</v>
      </c>
      <c r="K9" s="54"/>
      <c r="L9" s="54"/>
      <c r="M9" s="56">
        <f t="shared" ref="M9:M13" si="2">N9+O9</f>
        <v>0</v>
      </c>
      <c r="N9" s="54"/>
      <c r="O9" s="54"/>
      <c r="P9" s="56">
        <f t="shared" ref="P9:P14" si="3">Q9+R9</f>
        <v>0</v>
      </c>
      <c r="Q9" s="54"/>
      <c r="R9" s="54"/>
      <c r="S9" s="56">
        <f t="shared" ref="S9:S15" si="4">T9+U9</f>
        <v>0</v>
      </c>
      <c r="T9" s="54"/>
      <c r="U9" s="54"/>
      <c r="V9" s="56">
        <f t="shared" ref="V9:V15" si="5">W9+X9</f>
        <v>0</v>
      </c>
      <c r="W9" s="54"/>
      <c r="X9" s="54"/>
      <c r="Y9" s="56">
        <f t="shared" ref="Y9:Y14" si="6">Z9+AA9</f>
        <v>0</v>
      </c>
      <c r="Z9" s="54"/>
      <c r="AA9" s="54"/>
      <c r="AB9" s="56">
        <f t="shared" ref="AB9:AB14" si="7">AC9+AD9</f>
        <v>0</v>
      </c>
      <c r="AC9" s="54"/>
      <c r="AD9" s="68"/>
      <c r="AE9" s="67">
        <f t="shared" ref="AE9:AE16" si="8">AF9+AG9</f>
        <v>0</v>
      </c>
      <c r="AF9" s="54"/>
      <c r="AG9" s="54"/>
      <c r="AH9" s="56">
        <f t="shared" ref="AH9:AH16" si="9">AI9+AJ9</f>
        <v>0</v>
      </c>
      <c r="AI9" s="54"/>
      <c r="AJ9" s="54"/>
      <c r="AK9" s="56">
        <f t="shared" ref="AK9:AK16" si="10">AL9+AM9</f>
        <v>0</v>
      </c>
      <c r="AL9" s="54"/>
      <c r="AM9" s="54"/>
      <c r="AN9" s="56">
        <f t="shared" ref="AN9:AN16" si="11">AO9+AP9</f>
        <v>0</v>
      </c>
      <c r="AO9" s="54"/>
      <c r="AP9" s="54"/>
      <c r="AQ9" s="56">
        <f t="shared" ref="AQ9:AQ16" si="12">AR9+AS9</f>
        <v>0</v>
      </c>
      <c r="AR9" s="54"/>
      <c r="AS9" s="54"/>
      <c r="AT9" s="56">
        <f t="shared" ref="AT9:AT16" si="13">AU9+AV9</f>
        <v>0</v>
      </c>
      <c r="AU9" s="54"/>
      <c r="AV9" s="68"/>
      <c r="AW9" s="73"/>
      <c r="AX9" s="54"/>
      <c r="AY9" s="68"/>
    </row>
    <row r="10" spans="1:57" x14ac:dyDescent="0.25">
      <c r="B10" s="76"/>
      <c r="C10" s="42"/>
      <c r="D10" s="42"/>
      <c r="E10" s="43"/>
      <c r="F10" s="42"/>
      <c r="G10" s="56">
        <f t="shared" si="0"/>
        <v>0</v>
      </c>
      <c r="H10" s="54"/>
      <c r="I10" s="54"/>
      <c r="J10" s="56">
        <f t="shared" si="1"/>
        <v>0</v>
      </c>
      <c r="K10" s="54"/>
      <c r="L10" s="54"/>
      <c r="M10" s="56">
        <f t="shared" si="2"/>
        <v>0</v>
      </c>
      <c r="N10" s="54"/>
      <c r="O10" s="54"/>
      <c r="P10" s="56">
        <f t="shared" si="3"/>
        <v>0</v>
      </c>
      <c r="Q10" s="54"/>
      <c r="R10" s="54"/>
      <c r="S10" s="56">
        <f t="shared" si="4"/>
        <v>0</v>
      </c>
      <c r="T10" s="54"/>
      <c r="U10" s="54"/>
      <c r="V10" s="56">
        <f t="shared" si="5"/>
        <v>0</v>
      </c>
      <c r="W10" s="54"/>
      <c r="X10" s="54"/>
      <c r="Y10" s="56">
        <f t="shared" si="6"/>
        <v>0</v>
      </c>
      <c r="Z10" s="54"/>
      <c r="AA10" s="54"/>
      <c r="AB10" s="56">
        <f t="shared" si="7"/>
        <v>0</v>
      </c>
      <c r="AC10" s="54"/>
      <c r="AD10" s="68"/>
      <c r="AE10" s="67">
        <f t="shared" si="8"/>
        <v>0</v>
      </c>
      <c r="AF10" s="54"/>
      <c r="AG10" s="54"/>
      <c r="AH10" s="56">
        <f t="shared" si="9"/>
        <v>0</v>
      </c>
      <c r="AI10" s="54"/>
      <c r="AJ10" s="54"/>
      <c r="AK10" s="56">
        <f t="shared" si="10"/>
        <v>0</v>
      </c>
      <c r="AL10" s="54"/>
      <c r="AM10" s="54"/>
      <c r="AN10" s="56">
        <f t="shared" si="11"/>
        <v>0</v>
      </c>
      <c r="AO10" s="54"/>
      <c r="AP10" s="54"/>
      <c r="AQ10" s="56">
        <f t="shared" si="12"/>
        <v>0</v>
      </c>
      <c r="AR10" s="54"/>
      <c r="AS10" s="54"/>
      <c r="AT10" s="56">
        <f t="shared" si="13"/>
        <v>0</v>
      </c>
      <c r="AU10" s="54"/>
      <c r="AV10" s="68"/>
      <c r="AW10" s="73"/>
      <c r="AX10" s="54"/>
      <c r="AY10" s="68"/>
    </row>
    <row r="11" spans="1:57" x14ac:dyDescent="0.25">
      <c r="B11" s="76"/>
      <c r="C11" s="42"/>
      <c r="D11" s="42"/>
      <c r="E11" s="43"/>
      <c r="F11" s="42"/>
      <c r="G11" s="56">
        <f t="shared" si="0"/>
        <v>0</v>
      </c>
      <c r="H11" s="54"/>
      <c r="I11" s="54"/>
      <c r="J11" s="56">
        <f t="shared" si="1"/>
        <v>0</v>
      </c>
      <c r="K11" s="54"/>
      <c r="L11" s="54"/>
      <c r="M11" s="56">
        <f t="shared" si="2"/>
        <v>0</v>
      </c>
      <c r="N11" s="54"/>
      <c r="O11" s="54"/>
      <c r="P11" s="56">
        <f t="shared" si="3"/>
        <v>0</v>
      </c>
      <c r="Q11" s="54"/>
      <c r="R11" s="54"/>
      <c r="S11" s="56">
        <f t="shared" si="4"/>
        <v>0</v>
      </c>
      <c r="T11" s="54"/>
      <c r="U11" s="54"/>
      <c r="V11" s="56">
        <f t="shared" si="5"/>
        <v>0</v>
      </c>
      <c r="W11" s="54"/>
      <c r="X11" s="54"/>
      <c r="Y11" s="56">
        <f t="shared" si="6"/>
        <v>0</v>
      </c>
      <c r="Z11" s="54"/>
      <c r="AA11" s="54"/>
      <c r="AB11" s="56">
        <f t="shared" si="7"/>
        <v>0</v>
      </c>
      <c r="AC11" s="54"/>
      <c r="AD11" s="68"/>
      <c r="AE11" s="67">
        <f t="shared" si="8"/>
        <v>0</v>
      </c>
      <c r="AF11" s="54"/>
      <c r="AG11" s="54"/>
      <c r="AH11" s="56">
        <f t="shared" si="9"/>
        <v>0</v>
      </c>
      <c r="AI11" s="54"/>
      <c r="AJ11" s="54"/>
      <c r="AK11" s="56">
        <f t="shared" si="10"/>
        <v>0</v>
      </c>
      <c r="AL11" s="54"/>
      <c r="AM11" s="54"/>
      <c r="AN11" s="56">
        <f t="shared" si="11"/>
        <v>0</v>
      </c>
      <c r="AO11" s="54"/>
      <c r="AP11" s="54"/>
      <c r="AQ11" s="56">
        <f t="shared" si="12"/>
        <v>0</v>
      </c>
      <c r="AR11" s="54"/>
      <c r="AS11" s="54"/>
      <c r="AT11" s="56">
        <f t="shared" si="13"/>
        <v>0</v>
      </c>
      <c r="AU11" s="54"/>
      <c r="AV11" s="68"/>
      <c r="AW11" s="73"/>
      <c r="AX11" s="54"/>
      <c r="AY11" s="68"/>
    </row>
    <row r="12" spans="1:57" x14ac:dyDescent="0.25">
      <c r="B12" s="76"/>
      <c r="C12" s="42"/>
      <c r="D12" s="42"/>
      <c r="E12" s="43"/>
      <c r="F12" s="42"/>
      <c r="G12" s="56">
        <f t="shared" si="0"/>
        <v>0</v>
      </c>
      <c r="H12" s="54"/>
      <c r="I12" s="54"/>
      <c r="J12" s="56">
        <f t="shared" si="1"/>
        <v>0</v>
      </c>
      <c r="K12" s="54"/>
      <c r="L12" s="54"/>
      <c r="M12" s="56">
        <f t="shared" si="2"/>
        <v>0</v>
      </c>
      <c r="N12" s="54"/>
      <c r="O12" s="54"/>
      <c r="P12" s="56">
        <f t="shared" si="3"/>
        <v>0</v>
      </c>
      <c r="Q12" s="54"/>
      <c r="R12" s="54"/>
      <c r="S12" s="56">
        <f t="shared" si="4"/>
        <v>0</v>
      </c>
      <c r="T12" s="54"/>
      <c r="U12" s="54"/>
      <c r="V12" s="56">
        <f t="shared" si="5"/>
        <v>0</v>
      </c>
      <c r="W12" s="54"/>
      <c r="X12" s="54"/>
      <c r="Y12" s="56">
        <f t="shared" si="6"/>
        <v>0</v>
      </c>
      <c r="Z12" s="54"/>
      <c r="AA12" s="54"/>
      <c r="AB12" s="56">
        <f t="shared" si="7"/>
        <v>0</v>
      </c>
      <c r="AC12" s="54"/>
      <c r="AD12" s="68"/>
      <c r="AE12" s="67">
        <f t="shared" si="8"/>
        <v>0</v>
      </c>
      <c r="AF12" s="54"/>
      <c r="AG12" s="54"/>
      <c r="AH12" s="56">
        <f t="shared" si="9"/>
        <v>0</v>
      </c>
      <c r="AI12" s="54"/>
      <c r="AJ12" s="54"/>
      <c r="AK12" s="56">
        <f t="shared" si="10"/>
        <v>0</v>
      </c>
      <c r="AL12" s="54"/>
      <c r="AM12" s="54"/>
      <c r="AN12" s="56">
        <f t="shared" si="11"/>
        <v>0</v>
      </c>
      <c r="AO12" s="54"/>
      <c r="AP12" s="54"/>
      <c r="AQ12" s="56">
        <f t="shared" si="12"/>
        <v>0</v>
      </c>
      <c r="AR12" s="54"/>
      <c r="AS12" s="54"/>
      <c r="AT12" s="56">
        <f t="shared" si="13"/>
        <v>0</v>
      </c>
      <c r="AU12" s="54"/>
      <c r="AV12" s="68"/>
      <c r="AW12" s="73"/>
      <c r="AX12" s="54"/>
      <c r="AY12" s="68"/>
    </row>
    <row r="13" spans="1:57" x14ac:dyDescent="0.25">
      <c r="B13" s="76"/>
      <c r="C13" s="42"/>
      <c r="D13" s="42"/>
      <c r="E13" s="43"/>
      <c r="F13" s="42"/>
      <c r="G13" s="56">
        <f t="shared" si="0"/>
        <v>0</v>
      </c>
      <c r="H13" s="54"/>
      <c r="I13" s="54"/>
      <c r="J13" s="56">
        <f t="shared" si="1"/>
        <v>0</v>
      </c>
      <c r="K13" s="54"/>
      <c r="L13" s="54"/>
      <c r="M13" s="56">
        <f t="shared" si="2"/>
        <v>0</v>
      </c>
      <c r="N13" s="54"/>
      <c r="O13" s="54"/>
      <c r="P13" s="56">
        <f t="shared" si="3"/>
        <v>0</v>
      </c>
      <c r="Q13" s="54"/>
      <c r="R13" s="54"/>
      <c r="S13" s="56">
        <f t="shared" si="4"/>
        <v>0</v>
      </c>
      <c r="T13" s="54"/>
      <c r="U13" s="54"/>
      <c r="V13" s="56">
        <f t="shared" si="5"/>
        <v>0</v>
      </c>
      <c r="W13" s="54"/>
      <c r="X13" s="54"/>
      <c r="Y13" s="56">
        <f t="shared" si="6"/>
        <v>0</v>
      </c>
      <c r="Z13" s="54"/>
      <c r="AA13" s="54"/>
      <c r="AB13" s="56">
        <f t="shared" si="7"/>
        <v>0</v>
      </c>
      <c r="AC13" s="54"/>
      <c r="AD13" s="68"/>
      <c r="AE13" s="67">
        <f t="shared" si="8"/>
        <v>0</v>
      </c>
      <c r="AF13" s="54"/>
      <c r="AG13" s="54"/>
      <c r="AH13" s="56">
        <f t="shared" si="9"/>
        <v>0</v>
      </c>
      <c r="AI13" s="54"/>
      <c r="AJ13" s="54"/>
      <c r="AK13" s="56">
        <f t="shared" si="10"/>
        <v>0</v>
      </c>
      <c r="AL13" s="54"/>
      <c r="AM13" s="54"/>
      <c r="AN13" s="56">
        <f t="shared" si="11"/>
        <v>0</v>
      </c>
      <c r="AO13" s="54"/>
      <c r="AP13" s="54"/>
      <c r="AQ13" s="56">
        <f t="shared" si="12"/>
        <v>0</v>
      </c>
      <c r="AR13" s="54"/>
      <c r="AS13" s="54"/>
      <c r="AT13" s="56">
        <f t="shared" si="13"/>
        <v>0</v>
      </c>
      <c r="AU13" s="54"/>
      <c r="AV13" s="68"/>
      <c r="AW13" s="73"/>
      <c r="AX13" s="54"/>
      <c r="AY13" s="68"/>
    </row>
    <row r="14" spans="1:57" x14ac:dyDescent="0.25">
      <c r="B14" s="76"/>
      <c r="C14" s="42"/>
      <c r="D14" s="42"/>
      <c r="E14" s="43"/>
      <c r="F14" s="42"/>
      <c r="G14" s="56">
        <f t="shared" si="0"/>
        <v>0</v>
      </c>
      <c r="H14" s="54"/>
      <c r="I14" s="54"/>
      <c r="J14" s="56">
        <f t="shared" ref="J14:J16" si="14">K14+L14</f>
        <v>0</v>
      </c>
      <c r="K14" s="54"/>
      <c r="L14" s="54"/>
      <c r="M14" s="56">
        <f t="shared" ref="M14:M16" si="15">N14+O14</f>
        <v>0</v>
      </c>
      <c r="N14" s="54"/>
      <c r="O14" s="54"/>
      <c r="P14" s="56">
        <f t="shared" si="3"/>
        <v>0</v>
      </c>
      <c r="Q14" s="54"/>
      <c r="R14" s="54"/>
      <c r="S14" s="56">
        <f t="shared" si="4"/>
        <v>0</v>
      </c>
      <c r="T14" s="54"/>
      <c r="U14" s="54"/>
      <c r="V14" s="56">
        <f t="shared" si="5"/>
        <v>0</v>
      </c>
      <c r="W14" s="54"/>
      <c r="X14" s="54"/>
      <c r="Y14" s="56">
        <f t="shared" si="6"/>
        <v>0</v>
      </c>
      <c r="Z14" s="54"/>
      <c r="AA14" s="54"/>
      <c r="AB14" s="56">
        <f t="shared" si="7"/>
        <v>0</v>
      </c>
      <c r="AC14" s="54"/>
      <c r="AD14" s="68"/>
      <c r="AE14" s="67">
        <f t="shared" si="8"/>
        <v>0</v>
      </c>
      <c r="AF14" s="54"/>
      <c r="AG14" s="54"/>
      <c r="AH14" s="56">
        <f t="shared" si="9"/>
        <v>0</v>
      </c>
      <c r="AI14" s="54"/>
      <c r="AJ14" s="54"/>
      <c r="AK14" s="56">
        <f t="shared" si="10"/>
        <v>0</v>
      </c>
      <c r="AL14" s="54"/>
      <c r="AM14" s="54"/>
      <c r="AN14" s="56">
        <f t="shared" si="11"/>
        <v>0</v>
      </c>
      <c r="AO14" s="54"/>
      <c r="AP14" s="54"/>
      <c r="AQ14" s="56">
        <f t="shared" si="12"/>
        <v>0</v>
      </c>
      <c r="AR14" s="54"/>
      <c r="AS14" s="54"/>
      <c r="AT14" s="56">
        <f t="shared" si="13"/>
        <v>0</v>
      </c>
      <c r="AU14" s="54"/>
      <c r="AV14" s="68"/>
      <c r="AW14" s="73"/>
      <c r="AX14" s="54"/>
      <c r="AY14" s="68"/>
    </row>
    <row r="15" spans="1:57" x14ac:dyDescent="0.25">
      <c r="B15" s="76"/>
      <c r="C15" s="42"/>
      <c r="D15" s="42"/>
      <c r="E15" s="43"/>
      <c r="F15" s="42"/>
      <c r="G15" s="56">
        <f t="shared" ref="G15:G16" si="16">H15+I15</f>
        <v>0</v>
      </c>
      <c r="H15" s="54"/>
      <c r="I15" s="54"/>
      <c r="J15" s="56">
        <f t="shared" si="14"/>
        <v>0</v>
      </c>
      <c r="K15" s="54"/>
      <c r="L15" s="54"/>
      <c r="M15" s="56">
        <f t="shared" si="15"/>
        <v>0</v>
      </c>
      <c r="N15" s="54"/>
      <c r="O15" s="54"/>
      <c r="P15" s="56">
        <f t="shared" ref="P15:P16" si="17">Q15+R15</f>
        <v>0</v>
      </c>
      <c r="Q15" s="54"/>
      <c r="R15" s="54"/>
      <c r="S15" s="56">
        <f t="shared" si="4"/>
        <v>0</v>
      </c>
      <c r="T15" s="54"/>
      <c r="U15" s="54"/>
      <c r="V15" s="56">
        <f t="shared" si="5"/>
        <v>0</v>
      </c>
      <c r="W15" s="54"/>
      <c r="X15" s="54"/>
      <c r="Y15" s="56">
        <f t="shared" ref="Y15:Y16" si="18">Z15+AA15</f>
        <v>0</v>
      </c>
      <c r="Z15" s="54"/>
      <c r="AA15" s="54"/>
      <c r="AB15" s="56">
        <f t="shared" ref="AB15:AB16" si="19">AC15+AD15</f>
        <v>0</v>
      </c>
      <c r="AC15" s="54"/>
      <c r="AD15" s="68"/>
      <c r="AE15" s="67">
        <f t="shared" si="8"/>
        <v>0</v>
      </c>
      <c r="AF15" s="54"/>
      <c r="AG15" s="54"/>
      <c r="AH15" s="56">
        <f t="shared" si="9"/>
        <v>0</v>
      </c>
      <c r="AI15" s="54"/>
      <c r="AJ15" s="54"/>
      <c r="AK15" s="56">
        <f t="shared" si="10"/>
        <v>0</v>
      </c>
      <c r="AL15" s="54"/>
      <c r="AM15" s="54"/>
      <c r="AN15" s="56">
        <f t="shared" si="11"/>
        <v>0</v>
      </c>
      <c r="AO15" s="54"/>
      <c r="AP15" s="54"/>
      <c r="AQ15" s="56">
        <f t="shared" si="12"/>
        <v>0</v>
      </c>
      <c r="AR15" s="54"/>
      <c r="AS15" s="54"/>
      <c r="AT15" s="56">
        <f t="shared" si="13"/>
        <v>0</v>
      </c>
      <c r="AU15" s="54"/>
      <c r="AV15" s="68"/>
      <c r="AW15" s="73"/>
      <c r="AX15" s="54"/>
      <c r="AY15" s="68"/>
    </row>
    <row r="16" spans="1:57" x14ac:dyDescent="0.25">
      <c r="B16" s="77"/>
      <c r="C16" s="60"/>
      <c r="D16" s="60"/>
      <c r="E16" s="61"/>
      <c r="F16" s="60"/>
      <c r="G16" s="56">
        <f t="shared" si="16"/>
        <v>0</v>
      </c>
      <c r="H16" s="54"/>
      <c r="I16" s="54"/>
      <c r="J16" s="56">
        <f t="shared" si="14"/>
        <v>0</v>
      </c>
      <c r="K16" s="54"/>
      <c r="L16" s="54"/>
      <c r="M16" s="56">
        <f t="shared" si="15"/>
        <v>0</v>
      </c>
      <c r="N16" s="54"/>
      <c r="O16" s="54"/>
      <c r="P16" s="56">
        <f t="shared" si="17"/>
        <v>0</v>
      </c>
      <c r="Q16" s="54"/>
      <c r="R16" s="54"/>
      <c r="S16" s="56">
        <f t="shared" ref="S16" si="20">T16+U16</f>
        <v>0</v>
      </c>
      <c r="T16" s="54"/>
      <c r="U16" s="54"/>
      <c r="V16" s="56">
        <f t="shared" ref="V16" si="21">W16+X16</f>
        <v>0</v>
      </c>
      <c r="W16" s="54"/>
      <c r="X16" s="54"/>
      <c r="Y16" s="56">
        <f t="shared" si="18"/>
        <v>0</v>
      </c>
      <c r="Z16" s="54"/>
      <c r="AA16" s="54"/>
      <c r="AB16" s="56">
        <f t="shared" si="19"/>
        <v>0</v>
      </c>
      <c r="AC16" s="54"/>
      <c r="AD16" s="68"/>
      <c r="AE16" s="67">
        <f t="shared" si="8"/>
        <v>0</v>
      </c>
      <c r="AF16" s="54"/>
      <c r="AG16" s="54"/>
      <c r="AH16" s="56">
        <f t="shared" si="9"/>
        <v>0</v>
      </c>
      <c r="AI16" s="54"/>
      <c r="AJ16" s="54"/>
      <c r="AK16" s="56">
        <f t="shared" si="10"/>
        <v>0</v>
      </c>
      <c r="AL16" s="54"/>
      <c r="AM16" s="54"/>
      <c r="AN16" s="56">
        <f t="shared" si="11"/>
        <v>0</v>
      </c>
      <c r="AO16" s="54"/>
      <c r="AP16" s="54"/>
      <c r="AQ16" s="56">
        <f t="shared" si="12"/>
        <v>0</v>
      </c>
      <c r="AR16" s="54"/>
      <c r="AS16" s="54"/>
      <c r="AT16" s="56">
        <f t="shared" si="13"/>
        <v>0</v>
      </c>
      <c r="AU16" s="54"/>
      <c r="AV16" s="68"/>
      <c r="AW16" s="73"/>
      <c r="AX16" s="54"/>
      <c r="AY16" s="68"/>
    </row>
    <row r="17" spans="1:51" ht="17.25" x14ac:dyDescent="0.25">
      <c r="A17" s="58"/>
      <c r="B17" s="194" t="s">
        <v>70</v>
      </c>
      <c r="C17" s="195"/>
      <c r="D17" s="195"/>
      <c r="E17" s="195"/>
      <c r="F17" s="195"/>
      <c r="G17" s="62">
        <f t="shared" ref="G17:AD17" si="22">SUM(G8:G16)</f>
        <v>0</v>
      </c>
      <c r="H17" s="62">
        <f t="shared" si="22"/>
        <v>0</v>
      </c>
      <c r="I17" s="62">
        <f t="shared" si="22"/>
        <v>0</v>
      </c>
      <c r="J17" s="62">
        <f t="shared" si="22"/>
        <v>0</v>
      </c>
      <c r="K17" s="62">
        <f t="shared" si="22"/>
        <v>0</v>
      </c>
      <c r="L17" s="62">
        <f t="shared" si="22"/>
        <v>0</v>
      </c>
      <c r="M17" s="62">
        <f t="shared" si="22"/>
        <v>0</v>
      </c>
      <c r="N17" s="62">
        <f t="shared" si="22"/>
        <v>0</v>
      </c>
      <c r="O17" s="62">
        <f t="shared" si="22"/>
        <v>0</v>
      </c>
      <c r="P17" s="62">
        <f t="shared" si="22"/>
        <v>0</v>
      </c>
      <c r="Q17" s="62">
        <f t="shared" si="22"/>
        <v>0</v>
      </c>
      <c r="R17" s="62">
        <f t="shared" si="22"/>
        <v>0</v>
      </c>
      <c r="S17" s="62">
        <f t="shared" si="22"/>
        <v>0</v>
      </c>
      <c r="T17" s="62">
        <f t="shared" si="22"/>
        <v>0</v>
      </c>
      <c r="U17" s="62">
        <f t="shared" si="22"/>
        <v>0</v>
      </c>
      <c r="V17" s="62">
        <f t="shared" si="22"/>
        <v>0</v>
      </c>
      <c r="W17" s="62">
        <f t="shared" si="22"/>
        <v>0</v>
      </c>
      <c r="X17" s="62">
        <f t="shared" si="22"/>
        <v>0</v>
      </c>
      <c r="Y17" s="62">
        <f t="shared" si="22"/>
        <v>0</v>
      </c>
      <c r="Z17" s="62">
        <f t="shared" si="22"/>
        <v>0</v>
      </c>
      <c r="AA17" s="62">
        <f t="shared" si="22"/>
        <v>0</v>
      </c>
      <c r="AB17" s="62">
        <f t="shared" si="22"/>
        <v>0</v>
      </c>
      <c r="AC17" s="62">
        <f t="shared" si="22"/>
        <v>0</v>
      </c>
      <c r="AD17" s="69">
        <f t="shared" si="22"/>
        <v>0</v>
      </c>
      <c r="AE17" s="67">
        <f t="shared" ref="AE17:AV17" si="23">SUM(AE8:AE16)</f>
        <v>0</v>
      </c>
      <c r="AF17" s="62">
        <f t="shared" si="23"/>
        <v>0</v>
      </c>
      <c r="AG17" s="62">
        <f t="shared" si="23"/>
        <v>0</v>
      </c>
      <c r="AH17" s="62">
        <f t="shared" si="23"/>
        <v>0</v>
      </c>
      <c r="AI17" s="62">
        <f t="shared" si="23"/>
        <v>0</v>
      </c>
      <c r="AJ17" s="62">
        <f t="shared" si="23"/>
        <v>0</v>
      </c>
      <c r="AK17" s="62">
        <f t="shared" si="23"/>
        <v>0</v>
      </c>
      <c r="AL17" s="62">
        <f t="shared" si="23"/>
        <v>0</v>
      </c>
      <c r="AM17" s="62">
        <f t="shared" si="23"/>
        <v>0</v>
      </c>
      <c r="AN17" s="62">
        <f t="shared" si="23"/>
        <v>0</v>
      </c>
      <c r="AO17" s="62">
        <f t="shared" si="23"/>
        <v>0</v>
      </c>
      <c r="AP17" s="62">
        <f t="shared" si="23"/>
        <v>0</v>
      </c>
      <c r="AQ17" s="62">
        <f t="shared" si="23"/>
        <v>0</v>
      </c>
      <c r="AR17" s="62">
        <f t="shared" si="23"/>
        <v>0</v>
      </c>
      <c r="AS17" s="62">
        <f t="shared" si="23"/>
        <v>0</v>
      </c>
      <c r="AT17" s="62">
        <f t="shared" si="23"/>
        <v>0</v>
      </c>
      <c r="AU17" s="62">
        <f t="shared" si="23"/>
        <v>0</v>
      </c>
      <c r="AV17" s="69">
        <f t="shared" si="23"/>
        <v>0</v>
      </c>
      <c r="AW17" s="67" t="s">
        <v>74</v>
      </c>
      <c r="AX17" s="62" t="s">
        <v>74</v>
      </c>
      <c r="AY17" s="69" t="s">
        <v>74</v>
      </c>
    </row>
    <row r="18" spans="1:51" x14ac:dyDescent="0.25">
      <c r="B18" s="194" t="s">
        <v>51</v>
      </c>
      <c r="C18" s="195"/>
      <c r="D18" s="195"/>
      <c r="E18" s="195"/>
      <c r="F18" s="195"/>
      <c r="G18" s="62">
        <f t="shared" ref="G18:AD18" si="24">SUMIF($E8:$E16,"Վարկային ծրագիր",G8:G16)</f>
        <v>0</v>
      </c>
      <c r="H18" s="62">
        <f t="shared" si="24"/>
        <v>0</v>
      </c>
      <c r="I18" s="62">
        <f t="shared" si="24"/>
        <v>0</v>
      </c>
      <c r="J18" s="62">
        <f t="shared" si="24"/>
        <v>0</v>
      </c>
      <c r="K18" s="62">
        <f t="shared" si="24"/>
        <v>0</v>
      </c>
      <c r="L18" s="62">
        <f t="shared" si="24"/>
        <v>0</v>
      </c>
      <c r="M18" s="62">
        <f t="shared" si="24"/>
        <v>0</v>
      </c>
      <c r="N18" s="62">
        <f t="shared" si="24"/>
        <v>0</v>
      </c>
      <c r="O18" s="62">
        <f t="shared" si="24"/>
        <v>0</v>
      </c>
      <c r="P18" s="62">
        <f t="shared" si="24"/>
        <v>0</v>
      </c>
      <c r="Q18" s="62">
        <f t="shared" si="24"/>
        <v>0</v>
      </c>
      <c r="R18" s="62">
        <f t="shared" si="24"/>
        <v>0</v>
      </c>
      <c r="S18" s="62">
        <f t="shared" si="24"/>
        <v>0</v>
      </c>
      <c r="T18" s="62">
        <f t="shared" si="24"/>
        <v>0</v>
      </c>
      <c r="U18" s="62">
        <f t="shared" si="24"/>
        <v>0</v>
      </c>
      <c r="V18" s="62">
        <f t="shared" si="24"/>
        <v>0</v>
      </c>
      <c r="W18" s="62">
        <f t="shared" si="24"/>
        <v>0</v>
      </c>
      <c r="X18" s="62">
        <f t="shared" si="24"/>
        <v>0</v>
      </c>
      <c r="Y18" s="62">
        <f t="shared" si="24"/>
        <v>0</v>
      </c>
      <c r="Z18" s="62">
        <f t="shared" si="24"/>
        <v>0</v>
      </c>
      <c r="AA18" s="62">
        <f t="shared" si="24"/>
        <v>0</v>
      </c>
      <c r="AB18" s="62">
        <f t="shared" si="24"/>
        <v>0</v>
      </c>
      <c r="AC18" s="62">
        <f t="shared" si="24"/>
        <v>0</v>
      </c>
      <c r="AD18" s="69">
        <f t="shared" si="24"/>
        <v>0</v>
      </c>
      <c r="AE18" s="67">
        <f t="shared" ref="AE18:AV18" si="25">SUMIF($E8:$E16,"Վարկային ծրագիր",AE8:AE16)</f>
        <v>0</v>
      </c>
      <c r="AF18" s="62">
        <f t="shared" si="25"/>
        <v>0</v>
      </c>
      <c r="AG18" s="62">
        <f t="shared" si="25"/>
        <v>0</v>
      </c>
      <c r="AH18" s="62">
        <f t="shared" si="25"/>
        <v>0</v>
      </c>
      <c r="AI18" s="62">
        <f t="shared" si="25"/>
        <v>0</v>
      </c>
      <c r="AJ18" s="62">
        <f t="shared" si="25"/>
        <v>0</v>
      </c>
      <c r="AK18" s="62">
        <f t="shared" si="25"/>
        <v>0</v>
      </c>
      <c r="AL18" s="62">
        <f t="shared" si="25"/>
        <v>0</v>
      </c>
      <c r="AM18" s="62">
        <f t="shared" si="25"/>
        <v>0</v>
      </c>
      <c r="AN18" s="62">
        <f t="shared" si="25"/>
        <v>0</v>
      </c>
      <c r="AO18" s="62">
        <f t="shared" si="25"/>
        <v>0</v>
      </c>
      <c r="AP18" s="62">
        <f t="shared" si="25"/>
        <v>0</v>
      </c>
      <c r="AQ18" s="62">
        <f t="shared" si="25"/>
        <v>0</v>
      </c>
      <c r="AR18" s="62">
        <f t="shared" si="25"/>
        <v>0</v>
      </c>
      <c r="AS18" s="62">
        <f t="shared" si="25"/>
        <v>0</v>
      </c>
      <c r="AT18" s="62">
        <f t="shared" si="25"/>
        <v>0</v>
      </c>
      <c r="AU18" s="62">
        <f t="shared" si="25"/>
        <v>0</v>
      </c>
      <c r="AV18" s="69">
        <f t="shared" si="25"/>
        <v>0</v>
      </c>
      <c r="AW18" s="67" t="s">
        <v>74</v>
      </c>
      <c r="AX18" s="62" t="s">
        <v>74</v>
      </c>
      <c r="AY18" s="69" t="s">
        <v>74</v>
      </c>
    </row>
    <row r="19" spans="1:51" x14ac:dyDescent="0.25">
      <c r="B19" s="194" t="s">
        <v>52</v>
      </c>
      <c r="C19" s="195"/>
      <c r="D19" s="195"/>
      <c r="E19" s="195"/>
      <c r="F19" s="195"/>
      <c r="G19" s="62">
        <f t="shared" ref="G19:AD19" si="26">SUMIF($E8:$E16,"Դրամաշնորհային ծրագիր",G8:G16)</f>
        <v>0</v>
      </c>
      <c r="H19" s="62">
        <f t="shared" si="26"/>
        <v>0</v>
      </c>
      <c r="I19" s="62">
        <f t="shared" si="26"/>
        <v>0</v>
      </c>
      <c r="J19" s="62">
        <f t="shared" si="26"/>
        <v>0</v>
      </c>
      <c r="K19" s="62">
        <f t="shared" si="26"/>
        <v>0</v>
      </c>
      <c r="L19" s="62">
        <f t="shared" si="26"/>
        <v>0</v>
      </c>
      <c r="M19" s="62">
        <f t="shared" si="26"/>
        <v>0</v>
      </c>
      <c r="N19" s="62">
        <f t="shared" si="26"/>
        <v>0</v>
      </c>
      <c r="O19" s="62">
        <f t="shared" si="26"/>
        <v>0</v>
      </c>
      <c r="P19" s="62">
        <f t="shared" si="26"/>
        <v>0</v>
      </c>
      <c r="Q19" s="62">
        <f t="shared" si="26"/>
        <v>0</v>
      </c>
      <c r="R19" s="62">
        <f t="shared" si="26"/>
        <v>0</v>
      </c>
      <c r="S19" s="62">
        <f t="shared" si="26"/>
        <v>0</v>
      </c>
      <c r="T19" s="62">
        <f t="shared" si="26"/>
        <v>0</v>
      </c>
      <c r="U19" s="62">
        <f t="shared" si="26"/>
        <v>0</v>
      </c>
      <c r="V19" s="62">
        <f t="shared" si="26"/>
        <v>0</v>
      </c>
      <c r="W19" s="62">
        <f t="shared" si="26"/>
        <v>0</v>
      </c>
      <c r="X19" s="62">
        <f t="shared" si="26"/>
        <v>0</v>
      </c>
      <c r="Y19" s="62">
        <f t="shared" si="26"/>
        <v>0</v>
      </c>
      <c r="Z19" s="62">
        <f t="shared" si="26"/>
        <v>0</v>
      </c>
      <c r="AA19" s="62">
        <f t="shared" si="26"/>
        <v>0</v>
      </c>
      <c r="AB19" s="62">
        <f t="shared" si="26"/>
        <v>0</v>
      </c>
      <c r="AC19" s="62">
        <f t="shared" si="26"/>
        <v>0</v>
      </c>
      <c r="AD19" s="69">
        <f t="shared" si="26"/>
        <v>0</v>
      </c>
      <c r="AE19" s="67">
        <f t="shared" ref="AE19:AV19" si="27">SUMIF($E8:$E16,"Դրամաշնորհային ծրագիր",AE8:AE16)</f>
        <v>0</v>
      </c>
      <c r="AF19" s="62">
        <f t="shared" si="27"/>
        <v>0</v>
      </c>
      <c r="AG19" s="62">
        <f t="shared" si="27"/>
        <v>0</v>
      </c>
      <c r="AH19" s="62">
        <f t="shared" si="27"/>
        <v>0</v>
      </c>
      <c r="AI19" s="62">
        <f t="shared" si="27"/>
        <v>0</v>
      </c>
      <c r="AJ19" s="62">
        <f t="shared" si="27"/>
        <v>0</v>
      </c>
      <c r="AK19" s="62">
        <f t="shared" si="27"/>
        <v>0</v>
      </c>
      <c r="AL19" s="62">
        <f t="shared" si="27"/>
        <v>0</v>
      </c>
      <c r="AM19" s="62">
        <f t="shared" si="27"/>
        <v>0</v>
      </c>
      <c r="AN19" s="62">
        <f t="shared" si="27"/>
        <v>0</v>
      </c>
      <c r="AO19" s="62">
        <f t="shared" si="27"/>
        <v>0</v>
      </c>
      <c r="AP19" s="62">
        <f t="shared" si="27"/>
        <v>0</v>
      </c>
      <c r="AQ19" s="62">
        <f t="shared" si="27"/>
        <v>0</v>
      </c>
      <c r="AR19" s="62">
        <f t="shared" si="27"/>
        <v>0</v>
      </c>
      <c r="AS19" s="62">
        <f t="shared" si="27"/>
        <v>0</v>
      </c>
      <c r="AT19" s="62">
        <f t="shared" si="27"/>
        <v>0</v>
      </c>
      <c r="AU19" s="62">
        <f t="shared" si="27"/>
        <v>0</v>
      </c>
      <c r="AV19" s="69">
        <f t="shared" si="27"/>
        <v>0</v>
      </c>
      <c r="AW19" s="67" t="s">
        <v>74</v>
      </c>
      <c r="AX19" s="62" t="s">
        <v>74</v>
      </c>
      <c r="AY19" s="69" t="s">
        <v>74</v>
      </c>
    </row>
    <row r="20" spans="1:51" ht="15.75" thickBot="1" x14ac:dyDescent="0.3">
      <c r="B20" s="191" t="s">
        <v>71</v>
      </c>
      <c r="C20" s="192"/>
      <c r="D20" s="192"/>
      <c r="E20" s="192"/>
      <c r="F20" s="192"/>
      <c r="G20" s="71">
        <f t="shared" ref="G20:AD20" si="28">SUMIF($E8:$E16,"Ենթավարկային ծրագիր",G8:G16)</f>
        <v>0</v>
      </c>
      <c r="H20" s="71">
        <f t="shared" si="28"/>
        <v>0</v>
      </c>
      <c r="I20" s="71">
        <f t="shared" si="28"/>
        <v>0</v>
      </c>
      <c r="J20" s="71">
        <f t="shared" si="28"/>
        <v>0</v>
      </c>
      <c r="K20" s="71">
        <f t="shared" si="28"/>
        <v>0</v>
      </c>
      <c r="L20" s="71">
        <f t="shared" si="28"/>
        <v>0</v>
      </c>
      <c r="M20" s="71">
        <f t="shared" si="28"/>
        <v>0</v>
      </c>
      <c r="N20" s="71">
        <f t="shared" si="28"/>
        <v>0</v>
      </c>
      <c r="O20" s="71">
        <f t="shared" si="28"/>
        <v>0</v>
      </c>
      <c r="P20" s="71">
        <f t="shared" si="28"/>
        <v>0</v>
      </c>
      <c r="Q20" s="71">
        <f t="shared" si="28"/>
        <v>0</v>
      </c>
      <c r="R20" s="71">
        <f t="shared" si="28"/>
        <v>0</v>
      </c>
      <c r="S20" s="71">
        <f t="shared" si="28"/>
        <v>0</v>
      </c>
      <c r="T20" s="71">
        <f t="shared" si="28"/>
        <v>0</v>
      </c>
      <c r="U20" s="71">
        <f t="shared" si="28"/>
        <v>0</v>
      </c>
      <c r="V20" s="71">
        <f t="shared" si="28"/>
        <v>0</v>
      </c>
      <c r="W20" s="71">
        <f t="shared" si="28"/>
        <v>0</v>
      </c>
      <c r="X20" s="71">
        <f t="shared" si="28"/>
        <v>0</v>
      </c>
      <c r="Y20" s="71">
        <f t="shared" si="28"/>
        <v>0</v>
      </c>
      <c r="Z20" s="71">
        <f t="shared" si="28"/>
        <v>0</v>
      </c>
      <c r="AA20" s="71">
        <f t="shared" si="28"/>
        <v>0</v>
      </c>
      <c r="AB20" s="71">
        <f t="shared" si="28"/>
        <v>0</v>
      </c>
      <c r="AC20" s="71">
        <f t="shared" si="28"/>
        <v>0</v>
      </c>
      <c r="AD20" s="72">
        <f t="shared" si="28"/>
        <v>0</v>
      </c>
      <c r="AE20" s="70">
        <f t="shared" ref="AE20:AV20" si="29">SUMIF($E8:$E16,"Ենթավարկային ծրագիր",AE8:AE16)</f>
        <v>0</v>
      </c>
      <c r="AF20" s="71">
        <f t="shared" si="29"/>
        <v>0</v>
      </c>
      <c r="AG20" s="71">
        <f t="shared" si="29"/>
        <v>0</v>
      </c>
      <c r="AH20" s="71">
        <f t="shared" si="29"/>
        <v>0</v>
      </c>
      <c r="AI20" s="71">
        <f t="shared" si="29"/>
        <v>0</v>
      </c>
      <c r="AJ20" s="71">
        <f t="shared" si="29"/>
        <v>0</v>
      </c>
      <c r="AK20" s="71">
        <f t="shared" si="29"/>
        <v>0</v>
      </c>
      <c r="AL20" s="71">
        <f t="shared" si="29"/>
        <v>0</v>
      </c>
      <c r="AM20" s="71">
        <f t="shared" si="29"/>
        <v>0</v>
      </c>
      <c r="AN20" s="71">
        <f t="shared" si="29"/>
        <v>0</v>
      </c>
      <c r="AO20" s="71">
        <f t="shared" si="29"/>
        <v>0</v>
      </c>
      <c r="AP20" s="71">
        <f t="shared" si="29"/>
        <v>0</v>
      </c>
      <c r="AQ20" s="71">
        <f t="shared" si="29"/>
        <v>0</v>
      </c>
      <c r="AR20" s="71">
        <f t="shared" si="29"/>
        <v>0</v>
      </c>
      <c r="AS20" s="71">
        <f t="shared" si="29"/>
        <v>0</v>
      </c>
      <c r="AT20" s="71">
        <f t="shared" si="29"/>
        <v>0</v>
      </c>
      <c r="AU20" s="71">
        <f t="shared" si="29"/>
        <v>0</v>
      </c>
      <c r="AV20" s="72">
        <f t="shared" si="29"/>
        <v>0</v>
      </c>
      <c r="AW20" s="70" t="s">
        <v>74</v>
      </c>
      <c r="AX20" s="71" t="s">
        <v>74</v>
      </c>
      <c r="AY20" s="72" t="s">
        <v>74</v>
      </c>
    </row>
    <row r="27" spans="1:51" ht="57" customHeight="1" x14ac:dyDescent="0.25"/>
    <row r="28" spans="1:51" ht="36.75" customHeight="1" x14ac:dyDescent="0.25"/>
    <row r="32" spans="1:51" ht="15" customHeight="1" x14ac:dyDescent="0.25"/>
    <row r="33" ht="15" customHeight="1" x14ac:dyDescent="0.25"/>
  </sheetData>
  <mergeCells count="27">
    <mergeCell ref="AY5:AY7"/>
    <mergeCell ref="J5:L6"/>
    <mergeCell ref="M5:O6"/>
    <mergeCell ref="P5:R6"/>
    <mergeCell ref="S5:U6"/>
    <mergeCell ref="AB6:AD6"/>
    <mergeCell ref="V6:X6"/>
    <mergeCell ref="AW5:AW7"/>
    <mergeCell ref="AX5:AX7"/>
    <mergeCell ref="AH6:AJ6"/>
    <mergeCell ref="AK6:AM6"/>
    <mergeCell ref="AN6:AP6"/>
    <mergeCell ref="AT6:AV6"/>
    <mergeCell ref="AE5:AG6"/>
    <mergeCell ref="AQ6:AS6"/>
    <mergeCell ref="AH5:AV5"/>
    <mergeCell ref="B20:F20"/>
    <mergeCell ref="Y6:AA6"/>
    <mergeCell ref="E5:E7"/>
    <mergeCell ref="B17:F17"/>
    <mergeCell ref="B18:F18"/>
    <mergeCell ref="B19:F19"/>
    <mergeCell ref="V5:AD5"/>
    <mergeCell ref="D5:D7"/>
    <mergeCell ref="F5:F7"/>
    <mergeCell ref="B5:C6"/>
    <mergeCell ref="G5:I6"/>
  </mergeCells>
  <dataValidations count="1">
    <dataValidation type="list" allowBlank="1" showInputMessage="1" showErrorMessage="1" sqref="E8:E16">
      <formula1>$BE$1:$BE$3</formula1>
    </dataValidation>
  </dataValidations>
  <pageMargins left="0.7" right="0.7" top="0.75" bottom="0.75" header="0.3" footer="0.3"/>
  <pageSetup paperSize="9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G11" sqref="G11"/>
    </sheetView>
  </sheetViews>
  <sheetFormatPr defaultRowHeight="15" x14ac:dyDescent="0.25"/>
  <cols>
    <col min="2" max="2" width="10.7109375" customWidth="1"/>
    <col min="3" max="3" width="12.7109375" customWidth="1"/>
    <col min="4" max="4" width="26.28515625" customWidth="1"/>
    <col min="5" max="5" width="5.28515625" customWidth="1"/>
    <col min="6" max="6" width="5.7109375" bestFit="1" customWidth="1"/>
    <col min="7" max="7" width="6" customWidth="1"/>
    <col min="8" max="8" width="5.28515625" customWidth="1"/>
    <col min="9" max="9" width="5.140625" customWidth="1"/>
    <col min="10" max="10" width="5.7109375" customWidth="1"/>
    <col min="11" max="13" width="5.5703125" customWidth="1"/>
    <col min="14" max="14" width="7" customWidth="1"/>
    <col min="15" max="15" width="5.140625" customWidth="1"/>
    <col min="16" max="16" width="4.85546875" customWidth="1"/>
    <col min="17" max="17" width="5.28515625" customWidth="1"/>
    <col min="18" max="18" width="5.85546875" customWidth="1"/>
    <col min="19" max="19" width="6.140625" customWidth="1"/>
    <col min="25" max="25" width="6.42578125" hidden="1" customWidth="1"/>
    <col min="26" max="26" width="3" hidden="1" customWidth="1"/>
    <col min="27" max="27" width="9.140625" hidden="1" customWidth="1"/>
  </cols>
  <sheetData>
    <row r="1" spans="1:25" ht="17.25" x14ac:dyDescent="0.25">
      <c r="A1" s="4" t="s">
        <v>89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Y1" t="s">
        <v>85</v>
      </c>
    </row>
    <row r="2" spans="1:25" ht="17.25" x14ac:dyDescent="0.25">
      <c r="A2" s="4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Y2" t="s">
        <v>86</v>
      </c>
    </row>
    <row r="3" spans="1:25" ht="17.25" x14ac:dyDescent="0.25">
      <c r="A3" s="4" t="s">
        <v>124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Y3" t="s">
        <v>87</v>
      </c>
    </row>
    <row r="4" spans="1:25" x14ac:dyDescent="0.25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</row>
    <row r="5" spans="1:25" ht="15" customHeight="1" x14ac:dyDescent="0.25">
      <c r="B5" s="186" t="s">
        <v>30</v>
      </c>
      <c r="C5" s="186"/>
      <c r="D5" s="186" t="s">
        <v>88</v>
      </c>
      <c r="E5" s="186" t="s">
        <v>91</v>
      </c>
      <c r="F5" s="186"/>
      <c r="G5" s="186"/>
      <c r="H5" s="186" t="s">
        <v>90</v>
      </c>
      <c r="I5" s="186"/>
      <c r="J5" s="186"/>
      <c r="K5" s="186" t="s">
        <v>40</v>
      </c>
      <c r="L5" s="186"/>
      <c r="M5" s="186"/>
      <c r="N5" s="186"/>
      <c r="O5" s="186"/>
      <c r="P5" s="186"/>
      <c r="Q5" s="186"/>
      <c r="R5" s="186"/>
      <c r="S5" s="186"/>
    </row>
    <row r="6" spans="1:25" ht="23.25" customHeight="1" x14ac:dyDescent="0.25">
      <c r="B6" s="186"/>
      <c r="C6" s="186"/>
      <c r="D6" s="186"/>
      <c r="E6" s="186"/>
      <c r="F6" s="186"/>
      <c r="G6" s="186"/>
      <c r="H6" s="186"/>
      <c r="I6" s="186"/>
      <c r="J6" s="186"/>
      <c r="K6" s="186" t="s">
        <v>20</v>
      </c>
      <c r="L6" s="186"/>
      <c r="M6" s="186"/>
      <c r="N6" s="186" t="s">
        <v>25</v>
      </c>
      <c r="O6" s="186"/>
      <c r="P6" s="186"/>
      <c r="Q6" s="186" t="s">
        <v>29</v>
      </c>
      <c r="R6" s="186"/>
      <c r="S6" s="186"/>
    </row>
    <row r="7" spans="1:25" ht="126" customHeight="1" x14ac:dyDescent="0.25">
      <c r="B7" s="13" t="s">
        <v>6</v>
      </c>
      <c r="C7" s="13" t="s">
        <v>53</v>
      </c>
      <c r="D7" s="186"/>
      <c r="E7" s="12" t="s">
        <v>34</v>
      </c>
      <c r="F7" s="12" t="s">
        <v>46</v>
      </c>
      <c r="G7" s="12" t="s">
        <v>47</v>
      </c>
      <c r="H7" s="12" t="s">
        <v>34</v>
      </c>
      <c r="I7" s="12" t="s">
        <v>46</v>
      </c>
      <c r="J7" s="12" t="s">
        <v>47</v>
      </c>
      <c r="K7" s="12" t="s">
        <v>34</v>
      </c>
      <c r="L7" s="12" t="s">
        <v>46</v>
      </c>
      <c r="M7" s="12" t="s">
        <v>47</v>
      </c>
      <c r="N7" s="12" t="s">
        <v>34</v>
      </c>
      <c r="O7" s="12" t="s">
        <v>46</v>
      </c>
      <c r="P7" s="12" t="s">
        <v>47</v>
      </c>
      <c r="Q7" s="12" t="s">
        <v>34</v>
      </c>
      <c r="R7" s="12" t="s">
        <v>46</v>
      </c>
      <c r="S7" s="12" t="s">
        <v>47</v>
      </c>
    </row>
    <row r="8" spans="1:25" ht="102" x14ac:dyDescent="0.25">
      <c r="B8" s="42">
        <v>1203</v>
      </c>
      <c r="C8" s="42">
        <v>11001</v>
      </c>
      <c r="D8" s="42" t="s">
        <v>154</v>
      </c>
      <c r="E8" s="45">
        <f>F8+G8</f>
        <v>0</v>
      </c>
      <c r="F8" s="50"/>
      <c r="G8" s="50"/>
      <c r="H8" s="45">
        <f>I8+J8</f>
        <v>0</v>
      </c>
      <c r="I8" s="50"/>
      <c r="J8" s="50"/>
      <c r="K8" s="45">
        <f>L8+M8</f>
        <v>0</v>
      </c>
      <c r="L8" s="50"/>
      <c r="M8" s="50"/>
      <c r="N8" s="45">
        <f>O8+P8</f>
        <v>0</v>
      </c>
      <c r="O8" s="50"/>
      <c r="P8" s="50"/>
      <c r="Q8" s="45">
        <f>R8+S8</f>
        <v>0</v>
      </c>
      <c r="R8" s="50"/>
      <c r="S8" s="50"/>
    </row>
    <row r="9" spans="1:25" ht="63.75" x14ac:dyDescent="0.25">
      <c r="B9" s="42">
        <v>1203</v>
      </c>
      <c r="C9" s="42">
        <v>31001</v>
      </c>
      <c r="D9" s="42" t="s">
        <v>153</v>
      </c>
      <c r="E9" s="45">
        <f t="shared" ref="E9" si="0">F9+G9</f>
        <v>0</v>
      </c>
      <c r="F9" s="50"/>
      <c r="G9" s="50"/>
      <c r="H9" s="45">
        <f t="shared" ref="H9" si="1">I9+J9</f>
        <v>0</v>
      </c>
      <c r="I9" s="50"/>
      <c r="J9" s="50"/>
      <c r="K9" s="45">
        <f t="shared" ref="K9" si="2">L9+M9</f>
        <v>0</v>
      </c>
      <c r="L9" s="50"/>
      <c r="M9" s="50"/>
      <c r="N9" s="45">
        <f t="shared" ref="N9" si="3">O9+P9</f>
        <v>0</v>
      </c>
      <c r="O9" s="50"/>
      <c r="P9" s="50"/>
      <c r="Q9" s="45">
        <f t="shared" ref="Q9" si="4">R9+S9</f>
        <v>0</v>
      </c>
      <c r="R9" s="50"/>
      <c r="S9" s="50"/>
    </row>
    <row r="10" spans="1:25" ht="17.25" customHeight="1" x14ac:dyDescent="0.25">
      <c r="A10" s="58"/>
      <c r="B10" s="213" t="s">
        <v>34</v>
      </c>
      <c r="C10" s="214"/>
      <c r="D10" s="215"/>
      <c r="E10" s="62">
        <f t="shared" ref="E10:S10" si="5">SUM(A8:A9)</f>
        <v>0</v>
      </c>
      <c r="F10" s="62">
        <f t="shared" si="5"/>
        <v>2406</v>
      </c>
      <c r="G10" s="62">
        <f t="shared" si="5"/>
        <v>42002</v>
      </c>
      <c r="H10" s="62">
        <f t="shared" si="5"/>
        <v>0</v>
      </c>
      <c r="I10" s="62">
        <f t="shared" si="5"/>
        <v>0</v>
      </c>
      <c r="J10" s="62">
        <f t="shared" si="5"/>
        <v>0</v>
      </c>
      <c r="K10" s="62">
        <f t="shared" si="5"/>
        <v>0</v>
      </c>
      <c r="L10" s="62">
        <f t="shared" si="5"/>
        <v>0</v>
      </c>
      <c r="M10" s="62">
        <f t="shared" si="5"/>
        <v>0</v>
      </c>
      <c r="N10" s="62">
        <f t="shared" si="5"/>
        <v>0</v>
      </c>
      <c r="O10" s="62">
        <f t="shared" si="5"/>
        <v>0</v>
      </c>
      <c r="P10" s="62">
        <f t="shared" si="5"/>
        <v>0</v>
      </c>
      <c r="Q10" s="62">
        <f t="shared" si="5"/>
        <v>0</v>
      </c>
      <c r="R10" s="62">
        <f t="shared" si="5"/>
        <v>0</v>
      </c>
      <c r="S10" s="62">
        <f t="shared" si="5"/>
        <v>0</v>
      </c>
    </row>
    <row r="16" spans="1:25" ht="57" customHeight="1" x14ac:dyDescent="0.25"/>
    <row r="17" ht="36.75" customHeight="1" x14ac:dyDescent="0.25"/>
    <row r="21" ht="15" customHeight="1" x14ac:dyDescent="0.25"/>
    <row r="22" ht="15" customHeight="1" x14ac:dyDescent="0.25"/>
  </sheetData>
  <mergeCells count="10">
    <mergeCell ref="A4:S4"/>
    <mergeCell ref="B10:D10"/>
    <mergeCell ref="K6:M6"/>
    <mergeCell ref="N6:P6"/>
    <mergeCell ref="Q6:S6"/>
    <mergeCell ref="E5:G6"/>
    <mergeCell ref="H5:J6"/>
    <mergeCell ref="K5:S5"/>
    <mergeCell ref="B5:C6"/>
    <mergeCell ref="D5:D7"/>
  </mergeCells>
  <pageMargins left="0.7" right="0.7" top="0.75" bottom="0.75" header="0.3" footer="0.3"/>
  <pageSetup paperSize="9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11"/>
  <sheetViews>
    <sheetView workbookViewId="0">
      <selection activeCell="K15" sqref="K15"/>
    </sheetView>
  </sheetViews>
  <sheetFormatPr defaultRowHeight="15" x14ac:dyDescent="0.25"/>
  <cols>
    <col min="1" max="1" width="11.28515625" style="114" customWidth="1"/>
    <col min="2" max="2" width="10.5703125" style="114" customWidth="1"/>
    <col min="3" max="3" width="11.42578125" style="114" customWidth="1"/>
    <col min="4" max="4" width="23.5703125" style="114" customWidth="1"/>
    <col min="5" max="6" width="10.28515625" style="114" bestFit="1" customWidth="1"/>
    <col min="7" max="8" width="9.28515625" style="114" bestFit="1" customWidth="1"/>
    <col min="9" max="10" width="10.7109375" style="114" bestFit="1" customWidth="1"/>
    <col min="11" max="12" width="9.7109375" style="114" bestFit="1" customWidth="1"/>
    <col min="13" max="14" width="10.5703125" style="114" bestFit="1" customWidth="1"/>
    <col min="15" max="16384" width="9.140625" style="114"/>
  </cols>
  <sheetData>
    <row r="1" spans="1:14" x14ac:dyDescent="0.25">
      <c r="A1" s="116" t="s">
        <v>82</v>
      </c>
    </row>
    <row r="2" spans="1:14" ht="14.25" customHeight="1" x14ac:dyDescent="0.25"/>
    <row r="3" spans="1:14" ht="41.25" customHeight="1" x14ac:dyDescent="0.25">
      <c r="B3" s="186" t="s">
        <v>30</v>
      </c>
      <c r="C3" s="186"/>
      <c r="D3" s="186" t="s">
        <v>79</v>
      </c>
      <c r="E3" s="186" t="s">
        <v>242</v>
      </c>
      <c r="F3" s="186"/>
      <c r="G3" s="186" t="s">
        <v>243</v>
      </c>
      <c r="H3" s="186"/>
      <c r="I3" s="186" t="s">
        <v>244</v>
      </c>
      <c r="J3" s="186"/>
      <c r="K3" s="186" t="s">
        <v>245</v>
      </c>
      <c r="L3" s="186"/>
      <c r="M3" s="186" t="s">
        <v>246</v>
      </c>
      <c r="N3" s="186"/>
    </row>
    <row r="4" spans="1:14" ht="126" customHeight="1" x14ac:dyDescent="0.25">
      <c r="B4" s="146" t="s">
        <v>6</v>
      </c>
      <c r="C4" s="146" t="s">
        <v>53</v>
      </c>
      <c r="D4" s="186"/>
      <c r="E4" s="88" t="s">
        <v>34</v>
      </c>
      <c r="F4" s="89" t="s">
        <v>181</v>
      </c>
      <c r="G4" s="88" t="s">
        <v>34</v>
      </c>
      <c r="H4" s="89" t="s">
        <v>181</v>
      </c>
      <c r="I4" s="88" t="s">
        <v>34</v>
      </c>
      <c r="J4" s="89" t="s">
        <v>181</v>
      </c>
      <c r="K4" s="88" t="s">
        <v>34</v>
      </c>
      <c r="L4" s="89" t="s">
        <v>181</v>
      </c>
      <c r="M4" s="88" t="s">
        <v>34</v>
      </c>
      <c r="N4" s="89" t="s">
        <v>181</v>
      </c>
    </row>
    <row r="5" spans="1:14" ht="102" x14ac:dyDescent="0.25">
      <c r="B5" s="124">
        <v>1203</v>
      </c>
      <c r="C5" s="124">
        <v>11001</v>
      </c>
      <c r="D5" s="124" t="s">
        <v>154</v>
      </c>
      <c r="E5" s="85">
        <f>F5</f>
        <v>911392.40000000014</v>
      </c>
      <c r="F5" s="86">
        <f>+'Հ4 '!H8</f>
        <v>911392.40000000014</v>
      </c>
      <c r="G5" s="85">
        <f>H5</f>
        <v>951728.1</v>
      </c>
      <c r="H5" s="86">
        <f>+'Հ4 '!I8</f>
        <v>951728.1</v>
      </c>
      <c r="I5" s="85">
        <f>J5</f>
        <v>950689.21876015502</v>
      </c>
      <c r="J5" s="86">
        <f>+'Հ4 '!J8</f>
        <v>950689.21876015502</v>
      </c>
      <c r="K5" s="85">
        <f>L5</f>
        <v>961101.01694682171</v>
      </c>
      <c r="L5" s="86">
        <f>+'Հ4 '!K8</f>
        <v>961101.01694682171</v>
      </c>
      <c r="M5" s="85">
        <f>N5</f>
        <v>977986.24332015507</v>
      </c>
      <c r="N5" s="86">
        <f>+'Հ4 '!L8</f>
        <v>977986.24332015507</v>
      </c>
    </row>
    <row r="6" spans="1:14" ht="63.75" x14ac:dyDescent="0.25">
      <c r="B6" s="124">
        <v>1203</v>
      </c>
      <c r="C6" s="124">
        <v>31001</v>
      </c>
      <c r="D6" s="124" t="s">
        <v>153</v>
      </c>
      <c r="E6" s="85">
        <f>F6</f>
        <v>8473.6</v>
      </c>
      <c r="F6" s="86">
        <f>+'Հ4 '!H37</f>
        <v>8473.6</v>
      </c>
      <c r="G6" s="85">
        <f>H6</f>
        <v>4693</v>
      </c>
      <c r="H6" s="86">
        <f>+'Հ4 '!I37</f>
        <v>4693</v>
      </c>
      <c r="I6" s="85">
        <f>J6</f>
        <v>22596</v>
      </c>
      <c r="J6" s="86">
        <f>+'Հ4 '!J37</f>
        <v>22596</v>
      </c>
      <c r="K6" s="85">
        <f>L6</f>
        <v>11696</v>
      </c>
      <c r="L6" s="86">
        <f>+'Հ4 '!K39</f>
        <v>11696</v>
      </c>
      <c r="M6" s="85">
        <f>N6</f>
        <v>11696</v>
      </c>
      <c r="N6" s="86">
        <f>+'Հ4 '!L37</f>
        <v>11696</v>
      </c>
    </row>
    <row r="7" spans="1:14" ht="15" customHeight="1" x14ac:dyDescent="0.25">
      <c r="B7" s="213" t="s">
        <v>83</v>
      </c>
      <c r="C7" s="214"/>
      <c r="D7" s="215"/>
      <c r="E7" s="147">
        <f t="shared" ref="E7:N7" si="0">SUM(E5:E6)</f>
        <v>919866.00000000012</v>
      </c>
      <c r="F7" s="147">
        <f t="shared" si="0"/>
        <v>919866.00000000012</v>
      </c>
      <c r="G7" s="147">
        <f t="shared" si="0"/>
        <v>956421.1</v>
      </c>
      <c r="H7" s="147">
        <f t="shared" si="0"/>
        <v>956421.1</v>
      </c>
      <c r="I7" s="147">
        <f t="shared" si="0"/>
        <v>973285.21876015502</v>
      </c>
      <c r="J7" s="147">
        <f t="shared" si="0"/>
        <v>973285.21876015502</v>
      </c>
      <c r="K7" s="147">
        <f t="shared" si="0"/>
        <v>972797.01694682171</v>
      </c>
      <c r="L7" s="147">
        <f t="shared" si="0"/>
        <v>972797.01694682171</v>
      </c>
      <c r="M7" s="147">
        <f t="shared" si="0"/>
        <v>989682.24332015507</v>
      </c>
      <c r="N7" s="147">
        <f t="shared" si="0"/>
        <v>989682.24332015507</v>
      </c>
    </row>
    <row r="9" spans="1:14" x14ac:dyDescent="0.25">
      <c r="B9" s="3"/>
    </row>
    <row r="10" spans="1:14" s="2" customFormat="1" x14ac:dyDescent="0.25"/>
    <row r="11" spans="1:14" ht="27.75" customHeight="1" x14ac:dyDescent="0.25">
      <c r="B11" s="3"/>
      <c r="C11" s="3"/>
      <c r="D11" s="3"/>
      <c r="E11" s="3"/>
      <c r="F11" s="3"/>
      <c r="G11" s="3"/>
      <c r="H11" s="3"/>
    </row>
  </sheetData>
  <mergeCells count="8">
    <mergeCell ref="M3:N3"/>
    <mergeCell ref="B7:D7"/>
    <mergeCell ref="B3:C3"/>
    <mergeCell ref="D3:D4"/>
    <mergeCell ref="E3:F3"/>
    <mergeCell ref="G3:H3"/>
    <mergeCell ref="I3:J3"/>
    <mergeCell ref="K3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13"/>
  <sheetViews>
    <sheetView workbookViewId="0">
      <selection activeCell="D10" sqref="D10"/>
    </sheetView>
  </sheetViews>
  <sheetFormatPr defaultRowHeight="15" x14ac:dyDescent="0.25"/>
  <cols>
    <col min="1" max="1" width="4.85546875" customWidth="1"/>
    <col min="2" max="2" width="92.7109375" customWidth="1"/>
    <col min="3" max="3" width="11.7109375" style="84" customWidth="1"/>
    <col min="4" max="6" width="12.7109375" style="84" bestFit="1" customWidth="1"/>
    <col min="7" max="7" width="8.42578125" customWidth="1"/>
    <col min="12" max="12" width="21" customWidth="1"/>
    <col min="17" max="17" width="0" hidden="1" customWidth="1"/>
  </cols>
  <sheetData>
    <row r="1" spans="1:12" ht="30" customHeight="1" x14ac:dyDescent="0.25">
      <c r="A1" s="4" t="s">
        <v>93</v>
      </c>
      <c r="B1" s="22"/>
      <c r="C1" s="101"/>
      <c r="D1" s="101"/>
      <c r="E1" s="101"/>
      <c r="F1" s="101"/>
      <c r="G1" s="4"/>
      <c r="H1" s="4"/>
      <c r="I1" s="4"/>
      <c r="J1" s="4"/>
      <c r="K1" s="4"/>
      <c r="L1" s="4"/>
    </row>
    <row r="2" spans="1:12" s="6" customFormat="1" ht="15.75" customHeight="1" x14ac:dyDescent="0.25">
      <c r="C2" s="102"/>
      <c r="D2" s="102"/>
      <c r="E2" s="102"/>
      <c r="F2" s="102"/>
    </row>
    <row r="3" spans="1:12" ht="38.25" customHeight="1" x14ac:dyDescent="0.25">
      <c r="A3" s="216" t="s">
        <v>233</v>
      </c>
      <c r="B3" s="216"/>
      <c r="C3" s="216"/>
      <c r="D3" s="216"/>
      <c r="E3" s="137"/>
      <c r="F3" s="137"/>
    </row>
    <row r="4" spans="1:12" x14ac:dyDescent="0.25">
      <c r="C4" s="103" t="s">
        <v>36</v>
      </c>
      <c r="D4" s="103"/>
      <c r="E4" s="103"/>
      <c r="F4" s="103"/>
    </row>
    <row r="5" spans="1:12" ht="16.5" x14ac:dyDescent="0.25">
      <c r="B5" s="63"/>
      <c r="C5" s="104" t="s">
        <v>41</v>
      </c>
      <c r="D5" s="105" t="s">
        <v>42</v>
      </c>
      <c r="E5" s="105" t="s">
        <v>43</v>
      </c>
      <c r="F5" s="105" t="s">
        <v>234</v>
      </c>
    </row>
    <row r="6" spans="1:12" ht="27" x14ac:dyDescent="0.25">
      <c r="B6" s="131" t="s">
        <v>235</v>
      </c>
      <c r="C6" s="129" t="s">
        <v>35</v>
      </c>
      <c r="D6" s="153">
        <f>+C7</f>
        <v>956421.1</v>
      </c>
      <c r="E6" s="153">
        <f>+C7</f>
        <v>956421.1</v>
      </c>
      <c r="F6" s="153">
        <f>+C7</f>
        <v>956421.1</v>
      </c>
    </row>
    <row r="7" spans="1:12" s="7" customFormat="1" ht="27" x14ac:dyDescent="0.25">
      <c r="B7" s="132" t="s">
        <v>236</v>
      </c>
      <c r="C7" s="130">
        <f>+'Հ4 '!I5</f>
        <v>956421.1</v>
      </c>
      <c r="D7" s="128" t="s">
        <v>35</v>
      </c>
      <c r="E7" s="128" t="s">
        <v>35</v>
      </c>
      <c r="F7" s="128" t="s">
        <v>35</v>
      </c>
    </row>
    <row r="8" spans="1:12" ht="27" x14ac:dyDescent="0.25">
      <c r="B8" s="132" t="s">
        <v>237</v>
      </c>
      <c r="C8" s="129" t="s">
        <v>35</v>
      </c>
      <c r="D8" s="105">
        <f t="shared" ref="D8:F8" si="0">D9+D10+D11</f>
        <v>973285.21876015502</v>
      </c>
      <c r="E8" s="105">
        <f t="shared" si="0"/>
        <v>972797.01694682171</v>
      </c>
      <c r="F8" s="105">
        <f t="shared" si="0"/>
        <v>989682.24332015507</v>
      </c>
    </row>
    <row r="9" spans="1:12" ht="27" x14ac:dyDescent="0.25">
      <c r="B9" s="133" t="s">
        <v>238</v>
      </c>
      <c r="C9" s="129" t="s">
        <v>35</v>
      </c>
      <c r="D9" s="153">
        <f>+'Հ4 '!J6</f>
        <v>973285.21876015502</v>
      </c>
      <c r="E9" s="153">
        <f>+'Հ4 '!K6</f>
        <v>972797.01694682171</v>
      </c>
      <c r="F9" s="153">
        <f>+'Հ4 '!L5</f>
        <v>989682.24332015507</v>
      </c>
    </row>
    <row r="10" spans="1:12" s="7" customFormat="1" x14ac:dyDescent="0.25">
      <c r="B10" s="133" t="s">
        <v>54</v>
      </c>
      <c r="C10" s="129" t="s">
        <v>35</v>
      </c>
      <c r="D10" s="153"/>
      <c r="E10" s="153"/>
      <c r="F10" s="153"/>
    </row>
    <row r="11" spans="1:12" x14ac:dyDescent="0.25">
      <c r="B11" s="133" t="s">
        <v>55</v>
      </c>
      <c r="C11" s="129" t="s">
        <v>35</v>
      </c>
      <c r="D11" s="153"/>
      <c r="E11" s="153"/>
      <c r="F11" s="153"/>
    </row>
    <row r="12" spans="1:12" x14ac:dyDescent="0.25">
      <c r="B12" s="132" t="s">
        <v>239</v>
      </c>
      <c r="C12" s="129" t="s">
        <v>35</v>
      </c>
      <c r="D12" s="105">
        <f>D8-C7</f>
        <v>16864.118760155048</v>
      </c>
      <c r="E12" s="105">
        <f>E8-C7</f>
        <v>16375.91694682173</v>
      </c>
      <c r="F12" s="105">
        <f>F8-C7</f>
        <v>33261.143320155097</v>
      </c>
    </row>
    <row r="13" spans="1:12" ht="27" x14ac:dyDescent="0.25">
      <c r="B13" s="132" t="s">
        <v>240</v>
      </c>
      <c r="C13" s="129" t="s">
        <v>35</v>
      </c>
      <c r="D13" s="105">
        <f t="shared" ref="D13:F13" si="1">D8-D6</f>
        <v>16864.118760155048</v>
      </c>
      <c r="E13" s="105">
        <f t="shared" si="1"/>
        <v>16375.91694682173</v>
      </c>
      <c r="F13" s="105">
        <f t="shared" si="1"/>
        <v>33261.143320155097</v>
      </c>
    </row>
  </sheetData>
  <mergeCells count="1">
    <mergeCell ref="A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Հ3 Մաս 1 և 2</vt:lpstr>
      <vt:lpstr>Հ3 Մաս 3</vt:lpstr>
      <vt:lpstr>Հ3 Մաս 4</vt:lpstr>
      <vt:lpstr>Հ4 </vt:lpstr>
      <vt:lpstr>Հ6</vt:lpstr>
      <vt:lpstr>Հ7 Ձև1</vt:lpstr>
      <vt:lpstr>Հ7 Ձև2</vt:lpstr>
      <vt:lpstr>Հ5</vt:lpstr>
      <vt:lpstr>Հ8</vt:lpstr>
      <vt:lpstr>Հ9</vt:lpstr>
      <vt:lpstr>Հ10</vt:lpstr>
      <vt:lpstr>Հ11</vt:lpstr>
      <vt:lpstr>'Հ3 Մաս 1 և 2'!_ftnref10</vt:lpstr>
      <vt:lpstr>'Հ3 Մաս 1 և 2'!_ftnref11</vt:lpstr>
      <vt:lpstr>'Հ3 Մաս 1 և 2'!_ftnref12</vt:lpstr>
      <vt:lpstr>'Հ3 Մաս 1 և 2'!_ftnref13</vt:lpstr>
      <vt:lpstr>'Հ3 Մաս 1 և 2'!_ftnref14</vt:lpstr>
      <vt:lpstr>'Հ3 Մաս 1 և 2'!_ftnref2</vt:lpstr>
      <vt:lpstr>'Հ3 Մաս 1 և 2'!_ftnref4</vt:lpstr>
      <vt:lpstr>'Հ3 Մաս 1 և 2'!_ftnref5</vt:lpstr>
      <vt:lpstr>'Հ3 Մաս 1 և 2'!_ftnref6</vt:lpstr>
      <vt:lpstr>'Հ3 Մաս 1 և 2'!_ftnref7</vt:lpstr>
      <vt:lpstr>'Հ3 Մաս 1 և 2'!_ftnref8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2024-03-06T14:19:01Z</dcterms:modified>
</cp:coreProperties>
</file>